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AVEN WFH DOCUMENTS\WORK\Procurement templates\"/>
    </mc:Choice>
  </mc:AlternateContent>
  <bookViews>
    <workbookView xWindow="-120" yWindow="-120" windowWidth="29040" windowHeight="15840" tabRatio="767"/>
  </bookViews>
  <sheets>
    <sheet name="PPMP Template" sheetId="21" r:id="rId1"/>
    <sheet name="PPMP Sample 1" sheetId="22" r:id="rId2"/>
    <sheet name=" PPMP Sample 2" sheetId="20" r:id="rId3"/>
    <sheet name="Updated Budget -PMD as of 10-1" sheetId="15" state="hidden" r:id="rId4"/>
  </sheets>
  <definedNames>
    <definedName name="_xlnm.Print_Area" localSheetId="1">'PPMP Sample 1'!$A$1:$R$94</definedName>
    <definedName name="_xlnm.Print_Area" localSheetId="0">'PPMP Template'!$A$1:$S$41</definedName>
    <definedName name="_xlnm.Print_Titles" localSheetId="2">' PPMP Sample 2'!$8:$9</definedName>
  </definedNames>
  <calcPr calcId="152511"/>
</workbook>
</file>

<file path=xl/calcChain.xml><?xml version="1.0" encoding="utf-8"?>
<calcChain xmlns="http://schemas.openxmlformats.org/spreadsheetml/2006/main">
  <c r="C25" i="21" l="1"/>
  <c r="C27" i="21" s="1"/>
  <c r="C28" i="21" s="1"/>
  <c r="C80" i="22"/>
  <c r="C79" i="22"/>
  <c r="C81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2" i="22"/>
  <c r="D31" i="22"/>
  <c r="D30" i="22"/>
  <c r="D29" i="22"/>
  <c r="D28" i="22"/>
  <c r="D27" i="22"/>
  <c r="D26" i="22"/>
  <c r="D25" i="22"/>
  <c r="D24" i="22"/>
  <c r="D23" i="22"/>
  <c r="D22" i="22"/>
  <c r="D20" i="22"/>
  <c r="D19" i="22"/>
  <c r="D18" i="22"/>
  <c r="D17" i="22"/>
  <c r="D16" i="22"/>
  <c r="D15" i="22"/>
  <c r="D14" i="22"/>
  <c r="D13" i="22"/>
  <c r="D12" i="22"/>
  <c r="D11" i="22"/>
  <c r="D10" i="22"/>
  <c r="C150" i="20"/>
  <c r="C148" i="20"/>
  <c r="C147" i="20"/>
  <c r="C146" i="20"/>
  <c r="C145" i="20"/>
  <c r="C143" i="20"/>
  <c r="C142" i="20"/>
  <c r="C141" i="20"/>
  <c r="C140" i="20"/>
  <c r="C139" i="20"/>
  <c r="C138" i="20"/>
  <c r="C137" i="20"/>
  <c r="C136" i="20"/>
  <c r="C135" i="20"/>
  <c r="C134" i="20"/>
  <c r="C133" i="20"/>
  <c r="C131" i="20"/>
  <c r="C129" i="20"/>
  <c r="C127" i="20"/>
  <c r="C126" i="20"/>
  <c r="C125" i="20"/>
  <c r="C124" i="20"/>
  <c r="C123" i="20"/>
  <c r="C122" i="20"/>
  <c r="C121" i="20"/>
  <c r="C120" i="20"/>
  <c r="C118" i="20"/>
  <c r="C117" i="20"/>
  <c r="C116" i="20"/>
  <c r="C115" i="20"/>
  <c r="C114" i="20"/>
  <c r="C112" i="20"/>
  <c r="C111" i="20"/>
  <c r="C110" i="20"/>
  <c r="C109" i="20"/>
  <c r="C107" i="20"/>
  <c r="C106" i="20"/>
  <c r="C105" i="20"/>
  <c r="C104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26" i="21"/>
  <c r="P13" i="15"/>
  <c r="C13" i="15"/>
  <c r="P30" i="15"/>
  <c r="Q28" i="15"/>
  <c r="N28" i="15"/>
  <c r="K28" i="15"/>
  <c r="H28" i="15"/>
  <c r="F28" i="15"/>
  <c r="P25" i="15"/>
  <c r="P23" i="15"/>
  <c r="C23" i="15"/>
  <c r="E18" i="15"/>
  <c r="C17" i="15"/>
  <c r="P7" i="15"/>
  <c r="P28" i="15" s="1"/>
  <c r="P32" i="15" s="1"/>
  <c r="C7" i="15"/>
  <c r="C151" i="20" l="1"/>
  <c r="C153" i="20" s="1"/>
  <c r="C152" i="20"/>
</calcChain>
</file>

<file path=xl/comments1.xml><?xml version="1.0" encoding="utf-8"?>
<comments xmlns="http://schemas.openxmlformats.org/spreadsheetml/2006/main">
  <authors>
    <author>upmnih</author>
  </authors>
  <commentList>
    <comment ref="A32" authorId="0" shapeId="0">
      <text>
        <r>
          <rPr>
            <sz val="9"/>
            <color indexed="81"/>
            <rFont val="Tahoma"/>
            <family val="2"/>
          </rPr>
          <t>Prepared by: Project Staff/ Research Associate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Submitted by: Project Leader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For NIH Institutes:</t>
        </r>
        <r>
          <rPr>
            <sz val="9"/>
            <color indexed="81"/>
            <rFont val="Tahoma"/>
            <family val="2"/>
          </rPr>
          <t xml:space="preserve">
EVA MARIA CUTIONGCO-DE LA PAZ, MD, FPPS
Executive Director, NIH
</t>
        </r>
        <r>
          <rPr>
            <b/>
            <sz val="9"/>
            <color indexed="81"/>
            <rFont val="Tahoma"/>
            <family val="2"/>
          </rPr>
          <t xml:space="preserve">For Colleges
</t>
        </r>
        <r>
          <rPr>
            <sz val="9"/>
            <color indexed="81"/>
            <rFont val="Tahoma"/>
            <family val="2"/>
          </rPr>
          <t>DEAN</t>
        </r>
      </text>
    </comment>
  </commentList>
</comments>
</file>

<file path=xl/comments2.xml><?xml version="1.0" encoding="utf-8"?>
<comments xmlns="http://schemas.openxmlformats.org/spreadsheetml/2006/main">
  <authors>
    <author>upmnih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upmnih:</t>
        </r>
        <r>
          <rPr>
            <sz val="9"/>
            <color indexed="81"/>
            <rFont val="Tahoma"/>
            <family val="2"/>
          </rPr>
          <t xml:space="preserve">
Prepared by: Project Staff/ Research Associate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upmnih:</t>
        </r>
        <r>
          <rPr>
            <sz val="9"/>
            <color indexed="81"/>
            <rFont val="Tahoma"/>
            <family val="2"/>
          </rPr>
          <t xml:space="preserve">
Submitted by: Project Leader</t>
        </r>
      </text>
    </comment>
  </commentList>
</comments>
</file>

<file path=xl/sharedStrings.xml><?xml version="1.0" encoding="utf-8"?>
<sst xmlns="http://schemas.openxmlformats.org/spreadsheetml/2006/main" count="568" uniqueCount="335">
  <si>
    <t>Charged to GAA</t>
  </si>
  <si>
    <t>CODE</t>
  </si>
  <si>
    <t>GENERAL DESCRIPTION</t>
  </si>
  <si>
    <t>QUANTITY/</t>
  </si>
  <si>
    <t>SIZE</t>
  </si>
  <si>
    <t>ESTIMATED BUDGET</t>
  </si>
  <si>
    <t>Mode of Procurement</t>
  </si>
  <si>
    <t>SCHEDULE/MILESTONE OF ACTIVITIES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</si>
  <si>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</si>
  <si>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</si>
  <si>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</si>
  <si>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</si>
  <si>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</si>
  <si>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</si>
  <si>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</si>
  <si>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</si>
  <si>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</si>
  <si>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</si>
  <si>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</si>
  <si>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</si>
  <si>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+ 10% Provision for Inflation</t>
  </si>
  <si>
    <t xml:space="preserve">+ 10% Contingency  </t>
  </si>
  <si>
    <t xml:space="preserve">TOTAL ESTIMATED BUDGET:  </t>
  </si>
  <si>
    <t xml:space="preserve">                           </t>
  </si>
  <si>
    <t>Cluster 1 - Baguio</t>
  </si>
  <si>
    <t>30 participants + 8 TSO Staff</t>
  </si>
  <si>
    <t>Cluster 4 - Cebu</t>
  </si>
  <si>
    <t>Supplies</t>
  </si>
  <si>
    <t>CLUSTER</t>
  </si>
  <si>
    <t>No of Provinces</t>
  </si>
  <si>
    <t xml:space="preserve">Approximate No. of Participants </t>
  </si>
  <si>
    <t>CAR</t>
  </si>
  <si>
    <t>Total</t>
  </si>
  <si>
    <t>4A</t>
  </si>
  <si>
    <t>4B</t>
  </si>
  <si>
    <t>Cluster 5 - Davao</t>
  </si>
  <si>
    <t>ARMM</t>
  </si>
  <si>
    <t>TOTAL</t>
  </si>
  <si>
    <t>Land</t>
  </si>
  <si>
    <t>Transportation (for 8 TSO Staff)</t>
  </si>
  <si>
    <t>Communication Expenses (Freight)</t>
  </si>
  <si>
    <t>Projects</t>
  </si>
  <si>
    <t>by Regions</t>
  </si>
  <si>
    <t>Printing</t>
  </si>
  <si>
    <t>Honoraria</t>
  </si>
  <si>
    <t>Award/Souvenirs</t>
  </si>
  <si>
    <t>Lease of Venue/Meals</t>
  </si>
  <si>
    <t>Add contingency</t>
  </si>
  <si>
    <t>Per Diem</t>
  </si>
  <si>
    <t>1,700/night, 800/halfday 3D/2N =4,200.00 /participant</t>
  </si>
  <si>
    <t>est @ 120.00</t>
  </si>
  <si>
    <t>120.00 x 30</t>
  </si>
  <si>
    <t>4,200.00/participant</t>
  </si>
  <si>
    <t>4,200.00/ participant</t>
  </si>
  <si>
    <t>142, 800.00</t>
  </si>
  <si>
    <t>1,700/night, 800/halfday 3D/2N</t>
  </si>
  <si>
    <t>1. Training for Omes 3 Days/2 nights</t>
  </si>
  <si>
    <t>120 x 26</t>
  </si>
  <si>
    <t>120 x 36</t>
  </si>
  <si>
    <t>4 taxis  fr office to airport BF=2,000.00 Airport to Venue (Cebu) BF = 2,000.00</t>
  </si>
  <si>
    <t>est 6,500.00/pax +3,200 TF</t>
  </si>
  <si>
    <t>Air with terminal Fee @ 400.00 BF</t>
  </si>
  <si>
    <t>2. Nationwide Launching of OMES</t>
  </si>
  <si>
    <t>Advertising/Publication</t>
  </si>
  <si>
    <t>3. Training Specialist (OMES)</t>
  </si>
  <si>
    <t>Professional Services</t>
  </si>
  <si>
    <t>PMD Supplies/Operations</t>
  </si>
  <si>
    <t>TOTAL Training Expense</t>
  </si>
  <si>
    <t>40+ 8 TSO Staff</t>
  </si>
  <si>
    <t>30 + 8 TSO Staff</t>
  </si>
  <si>
    <t>around 130 guests including TSO Staff</t>
  </si>
  <si>
    <t>rental of a van</t>
  </si>
  <si>
    <t>TOTAL BUDGET: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</si>
  <si>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</si>
  <si>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>Cluster 2 and 3 - Metro Manila</t>
  </si>
  <si>
    <t>29 provinces x 2 pax each</t>
  </si>
  <si>
    <t xml:space="preserve">4 taxis  fr or to the office x 500 per travel </t>
  </si>
  <si>
    <t>58 pax + 12 TSO staff = 70 pax</t>
  </si>
  <si>
    <t>58 x 100</t>
  </si>
  <si>
    <t>2000 x 3 days x 70 pax</t>
  </si>
  <si>
    <t>Projects, Programs and Activities (PAPs)</t>
  </si>
  <si>
    <t>Travel Expenses</t>
  </si>
  <si>
    <t>Transportation Allowance for Study Participants</t>
  </si>
  <si>
    <t>Community Screening</t>
  </si>
  <si>
    <t>Travel Expenses - Site Visit/Meeting/Training</t>
  </si>
  <si>
    <t>Accommodations</t>
  </si>
  <si>
    <t>Representation Expenses</t>
  </si>
  <si>
    <t>Meal Allowance for Study Participants</t>
  </si>
  <si>
    <t>Meetings and Conferences</t>
  </si>
  <si>
    <t>Meal Allowance (team fieldwork)</t>
  </si>
  <si>
    <t>Meal Allowance (Site Visit/Meeting/Training)</t>
  </si>
  <si>
    <t>Professional Services (Medicines)</t>
  </si>
  <si>
    <t>Gliclazide 60mg MR (Diamicron MR 60mg)</t>
  </si>
  <si>
    <t>Glimepiride 2mg (Solosa 2mg)</t>
  </si>
  <si>
    <t>Glimepiride 3mg (Solosa 3mg)</t>
  </si>
  <si>
    <t>Metformin 1 g XR (Glucophage 1g XR)</t>
  </si>
  <si>
    <t>Metformin 500mg XR (Glucophage 500mg XR)</t>
  </si>
  <si>
    <t>Professional Services (Labs)</t>
  </si>
  <si>
    <t>Alkaline Phosphatase</t>
  </si>
  <si>
    <t>ALT</t>
  </si>
  <si>
    <t>AST</t>
  </si>
  <si>
    <t>C-peptide</t>
  </si>
  <si>
    <t>Creatinine</t>
  </si>
  <si>
    <t>FBS</t>
  </si>
  <si>
    <t>HbA1c</t>
  </si>
  <si>
    <t>Serum Insulin</t>
  </si>
  <si>
    <t>Professional Services (DNA)</t>
  </si>
  <si>
    <t>Sample processing (DNA extraction and storage)</t>
  </si>
  <si>
    <t>Professional Services (MicroArray)</t>
  </si>
  <si>
    <t>Microarray (Infinium including consummables)</t>
  </si>
  <si>
    <t>Printing and Binding</t>
  </si>
  <si>
    <t>Amendment</t>
  </si>
  <si>
    <t>Attendance Forms</t>
  </si>
  <si>
    <t>Fasting Instruction</t>
  </si>
  <si>
    <t>ICF,CRF (18 PGS)</t>
  </si>
  <si>
    <t>Screening ICF (2 pages)</t>
  </si>
  <si>
    <t>Information Slips</t>
  </si>
  <si>
    <t>Lab request forms</t>
  </si>
  <si>
    <t>Letters</t>
  </si>
  <si>
    <t>Memo Pad</t>
  </si>
  <si>
    <t>MRL Map</t>
  </si>
  <si>
    <t>Prescription pad</t>
  </si>
  <si>
    <t>Communication Expenses</t>
  </si>
  <si>
    <t>Globe Call Cards (500)</t>
  </si>
  <si>
    <t>Sun Cellular Call Cards (150)</t>
  </si>
  <si>
    <t>Sun Cellular Call Cards (50)</t>
  </si>
  <si>
    <t>SMART Cellular Call Card (500)</t>
  </si>
  <si>
    <t xml:space="preserve">Office Supplies </t>
  </si>
  <si>
    <t>2-hole puncher</t>
  </si>
  <si>
    <t>Ball point pens (0.5, black)</t>
  </si>
  <si>
    <t>Broom</t>
  </si>
  <si>
    <t>Carbon paper (black)</t>
  </si>
  <si>
    <t>Clear book (A4)</t>
  </si>
  <si>
    <t>Clear book refill</t>
  </si>
  <si>
    <t>Clear L-type folder set (A4)</t>
  </si>
  <si>
    <t>Clip, foldable (1in)</t>
  </si>
  <si>
    <t>Clip, foldable (2in)</t>
  </si>
  <si>
    <t>Clipboard (A4)</t>
  </si>
  <si>
    <t>Compact disc, rewritable with case</t>
  </si>
  <si>
    <t>Cutter blade, heavy duty cutter, 10 pcs per tube</t>
  </si>
  <si>
    <t>Cutter knife, heavy duty</t>
  </si>
  <si>
    <t>Data File Box, made with chipboard, with closed ends</t>
  </si>
  <si>
    <t>Document Folder, transparent</t>
  </si>
  <si>
    <t>Dust pan, non-rigid, plastic</t>
  </si>
  <si>
    <t>Envelope, plastic clear</t>
  </si>
  <si>
    <t>Envelope, plastic, expanding (small)</t>
  </si>
  <si>
    <t>Envelope, plastic, expanding, heavy duty, A4, at least 10 pockets)</t>
  </si>
  <si>
    <t>Envelopes, coin (2 1/2" x 4 1/2", brown)</t>
  </si>
  <si>
    <t>Eraser</t>
  </si>
  <si>
    <t>Extension cord (6 slots)</t>
  </si>
  <si>
    <t>Face mask, disposable, earloop</t>
  </si>
  <si>
    <t>Fastener, plastic</t>
  </si>
  <si>
    <t>File Folder with plastic cover (A4)</t>
  </si>
  <si>
    <t>Glue, All purpose (130 grams)</t>
  </si>
  <si>
    <t>Highlighter, pink, chisel-tip</t>
  </si>
  <si>
    <t>Ink Cart, HP CZ107AA (HP678), Black</t>
  </si>
  <si>
    <t>Ink Cart, HP CZ108AA (HP678), Tricolor</t>
  </si>
  <si>
    <t>Lab marker, fine tip 0.5mm</t>
  </si>
  <si>
    <t>Mechanical pencil</t>
  </si>
  <si>
    <t>Monthly planner, A4</t>
  </si>
  <si>
    <t>Padding glue</t>
  </si>
  <si>
    <t>Paper, A4 80gsm</t>
  </si>
  <si>
    <t>Permanent Marker, fine/bullet tip (3mm)</t>
  </si>
  <si>
    <t>Record Book (7” x 11.37”, 200 pages, stitched)</t>
  </si>
  <si>
    <t>Ruler, 12 in, clear, plastic</t>
  </si>
  <si>
    <t>Scissors, stainless (180mm/7")</t>
  </si>
  <si>
    <t>Self-adhesive flags</t>
  </si>
  <si>
    <t>Self-adhesive pad (3 in x 3 in)</t>
  </si>
  <si>
    <t>Self-inking stamp 9/16 in. × 1-1/2 in.</t>
  </si>
  <si>
    <t>Self-inking stamp refill</t>
  </si>
  <si>
    <t>Stamp pad</t>
  </si>
  <si>
    <t>Stamp dater</t>
  </si>
  <si>
    <t>Stamp pad ink refill</t>
  </si>
  <si>
    <t>Staple wire No. 35</t>
  </si>
  <si>
    <t>Stapler with staple wire remover, heavy duty (No 35 staple wire)</t>
  </si>
  <si>
    <t>Utility tape, clear (25mm x 66m)</t>
  </si>
  <si>
    <t>Vinyl coated paper clip (33mm)</t>
  </si>
  <si>
    <t>Vinyl coated paper clip (50mm, 120 gms)</t>
  </si>
  <si>
    <t>White board  marker (black)</t>
  </si>
  <si>
    <t>Wifi dongle</t>
  </si>
  <si>
    <t>Laboratory Supplies</t>
  </si>
  <si>
    <t>Adhesive cryotube labels</t>
  </si>
  <si>
    <t>Adhesive test tube labels</t>
  </si>
  <si>
    <t>Alcohol, 500 mL/bottle, 70%</t>
  </si>
  <si>
    <t>Blood Lancets</t>
  </si>
  <si>
    <t>Button type battery, 3V</t>
  </si>
  <si>
    <t>Cardboard safety box (collapsible, yellow, puncture proof, atleast 2L)</t>
  </si>
  <si>
    <t>Canister for cotton balls/swabs, round</t>
  </si>
  <si>
    <t>Cleanser, scouring powder, 350 grams/canister</t>
  </si>
  <si>
    <t>Cotton balls</t>
  </si>
  <si>
    <t>Cryovial (1.8mL)</t>
  </si>
  <si>
    <t>Cryogenic Vial Rack and Tray</t>
  </si>
  <si>
    <t>Disinfectant, spray</t>
  </si>
  <si>
    <t>EDTA (purple top) 5ml tubes (screening)</t>
  </si>
  <si>
    <t>Garbage bag, regular duty, medium</t>
  </si>
  <si>
    <t>Garbage bag, yellow heavy-duty, 30x43"</t>
  </si>
  <si>
    <t>Gloves, small</t>
  </si>
  <si>
    <t>Gloves, large</t>
  </si>
  <si>
    <t>Glucometer</t>
  </si>
  <si>
    <t>Glucometer strips</t>
  </si>
  <si>
    <t>Ice pack, flexible</t>
  </si>
  <si>
    <t>Medical Tape (Transpore/Micropore) 1 inch</t>
  </si>
  <si>
    <t>Mophandle, screw type, aluminum handle</t>
  </si>
  <si>
    <t>Mophead, made of rayon</t>
  </si>
  <si>
    <t>One-use holder (compatible with needle)</t>
  </si>
  <si>
    <t>Plain (red top) 5 ml tubes</t>
  </si>
  <si>
    <t>Rag, all cotton, 32 pieces per kilo per bundle</t>
  </si>
  <si>
    <t>Resealable plastic bags (large, at least 11 x 15 3/4")</t>
  </si>
  <si>
    <t>Sandwich bag</t>
  </si>
  <si>
    <t>Scouring pad</t>
  </si>
  <si>
    <t>Surgical mask</t>
  </si>
  <si>
    <t>Syringe with G23 needle 10 ml</t>
  </si>
  <si>
    <t>Syringe with G23 needle 5 ml</t>
  </si>
  <si>
    <t>Tape measure</t>
  </si>
  <si>
    <t>Test tube rack (6x6)</t>
  </si>
  <si>
    <t>Tissue paper, roll</t>
  </si>
  <si>
    <t>Torniquet</t>
  </si>
  <si>
    <t>Transfer Pipettes (3mL)</t>
  </si>
  <si>
    <t>Venous blood collection needle with safety cap</t>
  </si>
  <si>
    <t>Winged infusion set (23G)</t>
  </si>
  <si>
    <t>Direct Contracting</t>
  </si>
  <si>
    <t>Shopping</t>
  </si>
  <si>
    <t>Agency to Agency</t>
  </si>
  <si>
    <t>Small Value Procurement</t>
  </si>
  <si>
    <t>Prepared by:</t>
  </si>
  <si>
    <t>ELIZABETH LAURIZE A. ALEJANDRO, MD</t>
  </si>
  <si>
    <t>Senior Science Research Specialist</t>
  </si>
  <si>
    <t>Submitted by:</t>
  </si>
  <si>
    <t>EVA MARIA CUTIONGCO-DE LA PAZ, MD, FPPS</t>
  </si>
  <si>
    <t>Program Leader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</si>
  <si>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 2018</t>
    </r>
  </si>
  <si>
    <r>
      <t>END-USER/UNIT</t>
    </r>
    <r>
      <rPr>
        <sz val="12"/>
        <color theme="1"/>
        <rFont val="Verdana"/>
        <family val="2"/>
      </rPr>
      <t xml:space="preserve">: </t>
    </r>
    <r>
      <rPr>
        <b/>
        <u/>
        <sz val="12"/>
        <color theme="1"/>
        <rFont val="Verdana"/>
        <family val="2"/>
      </rPr>
      <t>(NAME OF UNIT OR PROJECT TITLE)</t>
    </r>
  </si>
  <si>
    <t>Office Equipment</t>
  </si>
  <si>
    <t>Laboratory Equipment</t>
  </si>
  <si>
    <t>Approved by:</t>
  </si>
  <si>
    <t>Recommending Approval:</t>
  </si>
  <si>
    <t>Vice Chancellor for Research</t>
  </si>
  <si>
    <t>ARLENE A. SAMANIEGO</t>
  </si>
  <si>
    <t>Vice Chancellor for Administration</t>
  </si>
  <si>
    <t xml:space="preserve">  PROJECT PROCUREMENT MANAGEMENT PLAN (PPMP) 2018</t>
  </si>
  <si>
    <t>END-USER/UNIT: (NAME OF UNIT OR PROJECT TITLE)</t>
  </si>
  <si>
    <t>NOTE:      Technical Specifications for each Item/Project being proposed shall be submitted as part of the PPMP</t>
  </si>
  <si>
    <t>UNIT PRICE</t>
  </si>
  <si>
    <t>TOTAL ESTIMATED BUDGET</t>
  </si>
  <si>
    <t>Certified by:</t>
  </si>
  <si>
    <t>ERWIN A. DANDO, CPA</t>
  </si>
  <si>
    <t>Chief Accountant</t>
  </si>
  <si>
    <t>END-USER/UNIT: PCARI IHITM 2015-01: INCREASING THE RATES OF NEWBORN HEARING SCREENING THROUGH NOVEL TECHNOLOGIES AND TELEHEALTH</t>
  </si>
  <si>
    <t>Charged to Project</t>
  </si>
  <si>
    <t>Office Supplies</t>
  </si>
  <si>
    <t>32gb OTG flashdrive</t>
  </si>
  <si>
    <t>80 pieces</t>
  </si>
  <si>
    <t>16GB microSD card</t>
  </si>
  <si>
    <t>5 pieces</t>
  </si>
  <si>
    <t>Powerbank</t>
  </si>
  <si>
    <t>10 pieces</t>
  </si>
  <si>
    <t>External hard drive, 1TB</t>
  </si>
  <si>
    <t>Wireless mouse</t>
  </si>
  <si>
    <t>Binder Clip 4 per pack black</t>
  </si>
  <si>
    <t>20 packs</t>
  </si>
  <si>
    <t>Binder clip 2 per pack black</t>
  </si>
  <si>
    <t>15 packs</t>
  </si>
  <si>
    <t>Paper clip vinyl coated assorted 100s</t>
  </si>
  <si>
    <t>5 packs</t>
  </si>
  <si>
    <t>Envelope document 5/pack</t>
  </si>
  <si>
    <t>10 packs</t>
  </si>
  <si>
    <t>Envelope expanding with elastic, legal</t>
  </si>
  <si>
    <t>30 packs</t>
  </si>
  <si>
    <t>Sticky flags</t>
  </si>
  <si>
    <t>Highlighter (yellow)</t>
  </si>
  <si>
    <t>Glue stick</t>
  </si>
  <si>
    <t>Long brown envelope</t>
  </si>
  <si>
    <t>50 packs</t>
  </si>
  <si>
    <t>Clearbook, long</t>
  </si>
  <si>
    <t>15 pieces</t>
  </si>
  <si>
    <t>Spray paint</t>
  </si>
  <si>
    <t>1 piece</t>
  </si>
  <si>
    <t>All in one laser printer</t>
  </si>
  <si>
    <t>3 units</t>
  </si>
  <si>
    <t>Certificate paper</t>
  </si>
  <si>
    <t>100 pieces</t>
  </si>
  <si>
    <t>ID and ID laces</t>
  </si>
  <si>
    <t>Manila paper</t>
  </si>
  <si>
    <t>50 pieces</t>
  </si>
  <si>
    <t>USB to VGA/HDMI adapter for Macbook</t>
  </si>
  <si>
    <t>USB to VGA/HDMI adapter for other laptops</t>
  </si>
  <si>
    <t>A4 paper/500 pcs/ream</t>
  </si>
  <si>
    <t>30 reams</t>
  </si>
  <si>
    <t>Paper shredder</t>
  </si>
  <si>
    <t>Black ink for printer</t>
  </si>
  <si>
    <t>8 carts</t>
  </si>
  <si>
    <t>Colored ink for printer</t>
  </si>
  <si>
    <t>Metal fasteners</t>
  </si>
  <si>
    <t>3 packs</t>
  </si>
  <si>
    <t>Folder for A4 size documents, 10 pcs per pack</t>
  </si>
  <si>
    <t>Blue sign pens</t>
  </si>
  <si>
    <t>20 pieces</t>
  </si>
  <si>
    <t>Regular pens</t>
  </si>
  <si>
    <t>Permanent markers</t>
  </si>
  <si>
    <t>Transparent tape</t>
  </si>
  <si>
    <t>Stapler</t>
  </si>
  <si>
    <t>3 pieces</t>
  </si>
  <si>
    <t>Staple wires</t>
  </si>
  <si>
    <t>10 boxes</t>
  </si>
  <si>
    <t>Correction tape</t>
  </si>
  <si>
    <t>Scissors</t>
  </si>
  <si>
    <t>Machining of components H1</t>
  </si>
  <si>
    <t>4 units</t>
  </si>
  <si>
    <t>Machining of components H2</t>
  </si>
  <si>
    <t>Machining of component M</t>
  </si>
  <si>
    <t>8 units</t>
  </si>
  <si>
    <t>Disposable ABR electrodes</t>
  </si>
  <si>
    <t>300 units</t>
  </si>
  <si>
    <t>Disposable snap electrodes</t>
  </si>
  <si>
    <t>100 units</t>
  </si>
  <si>
    <t>Skin prep gel</t>
  </si>
  <si>
    <t>Neurodiagnostic Conductive Electrode Paste</t>
  </si>
  <si>
    <t xml:space="preserve">4 units </t>
  </si>
  <si>
    <t>Gold/silver electrode</t>
  </si>
  <si>
    <t>6 units</t>
  </si>
  <si>
    <t>70% Isopropyl alcohol</t>
  </si>
  <si>
    <t>10 units</t>
  </si>
  <si>
    <t>Micropore tape 1in</t>
  </si>
  <si>
    <t>6 boxes</t>
  </si>
  <si>
    <t>Sterile gauze, individually wrapped</t>
  </si>
  <si>
    <t>Alcohol swab</t>
  </si>
  <si>
    <t>ALLIA MARIA YSABELL I. ACOSTA</t>
  </si>
  <si>
    <t>CHARLOTTE M. CHIONG, MD, PHD</t>
  </si>
  <si>
    <t>Administrative Officer</t>
  </si>
  <si>
    <t xml:space="preserve">Project Leader </t>
  </si>
  <si>
    <t>ARLENE A. SAMANIEGO, MD</t>
  </si>
  <si>
    <t>Charged to: (FUND SOURCE)</t>
  </si>
  <si>
    <t>ARMANDO C. CRISOSTOMO, MD</t>
  </si>
  <si>
    <t>UOM</t>
  </si>
  <si>
    <t xml:space="preserve">  PROJECT PROCUREMENT MANAGEMENT PLAN (PPMP)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</si>
</sst>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₱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i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Verdana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</cellStyleXfs>
  <cellXfs count="299">
    <xf numFmtId="0" fontId="0" fillId="0" borderId="0" xfId="0"/>
    <xf numFmtId="0" fontId="10" fillId="0" borderId="1" xfId="0" applyFont="1" applyBorder="1" applyAlignment="1">
      <alignment vertical="center" wrapText="1"/>
    </xf>
    <xf numFmtId="0" fontId="0" fillId="0" borderId="1" xfId="0" applyBorder="1"/>
    <xf numFmtId="43" fontId="0" fillId="0" borderId="1" xfId="1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/>
    <xf numFmtId="43" fontId="0" fillId="0" borderId="1" xfId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4" fontId="0" fillId="0" borderId="1" xfId="0" applyNumberFormat="1" applyFont="1" applyBorder="1" applyAlignment="1">
      <alignment wrapText="1"/>
    </xf>
    <xf numFmtId="43" fontId="0" fillId="0" borderId="1" xfId="1" applyFont="1" applyBorder="1" applyAlignment="1">
      <alignment horizontal="center"/>
    </xf>
    <xf numFmtId="43" fontId="15" fillId="0" borderId="1" xfId="1" applyFont="1" applyBorder="1" applyAlignment="1">
      <alignment horizontal="center" vertical="top" wrapText="1"/>
    </xf>
    <xf numFmtId="43" fontId="15" fillId="0" borderId="1" xfId="1" applyFont="1" applyBorder="1" applyAlignment="1">
      <alignment horizontal="center"/>
    </xf>
    <xf numFmtId="43" fontId="0" fillId="0" borderId="1" xfId="1" applyFont="1" applyBorder="1" applyAlignment="1"/>
    <xf numFmtId="43" fontId="0" fillId="0" borderId="1" xfId="0" applyNumberFormat="1" applyBorder="1"/>
    <xf numFmtId="4" fontId="0" fillId="0" borderId="1" xfId="0" applyNumberFormat="1" applyBorder="1"/>
    <xf numFmtId="4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6" fillId="0" borderId="1" xfId="1" applyFont="1" applyBorder="1" applyAlignment="1">
      <alignment wrapText="1"/>
    </xf>
    <xf numFmtId="43" fontId="10" fillId="0" borderId="2" xfId="1" applyFont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0" fillId="0" borderId="3" xfId="1" applyFont="1" applyBorder="1" applyAlignment="1">
      <alignment vertical="center" wrapText="1"/>
    </xf>
    <xf numFmtId="43" fontId="0" fillId="0" borderId="4" xfId="1" applyFont="1" applyBorder="1" applyAlignment="1"/>
    <xf numFmtId="43" fontId="0" fillId="0" borderId="3" xfId="1" applyFont="1" applyBorder="1" applyAlignment="1"/>
    <xf numFmtId="43" fontId="15" fillId="0" borderId="2" xfId="1" applyFont="1" applyBorder="1" applyAlignment="1"/>
    <xf numFmtId="43" fontId="15" fillId="0" borderId="4" xfId="1" applyFont="1" applyBorder="1" applyAlignment="1"/>
    <xf numFmtId="43" fontId="15" fillId="0" borderId="3" xfId="1" applyFont="1" applyBorder="1" applyAlignment="1"/>
    <xf numFmtId="43" fontId="2" fillId="0" borderId="1" xfId="1" applyFont="1" applyBorder="1" applyAlignment="1">
      <alignment vertical="center" wrapText="1"/>
    </xf>
    <xf numFmtId="43" fontId="0" fillId="0" borderId="4" xfId="1" applyFont="1" applyBorder="1" applyAlignment="1">
      <alignment horizontal="center"/>
    </xf>
    <xf numFmtId="4" fontId="10" fillId="0" borderId="4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5" fillId="0" borderId="1" xfId="0" applyNumberFormat="1" applyFont="1" applyBorder="1"/>
    <xf numFmtId="4" fontId="1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3" fontId="24" fillId="0" borderId="0" xfId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43" fontId="0" fillId="0" borderId="0" xfId="3" applyFont="1"/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Border="1"/>
    <xf numFmtId="0" fontId="21" fillId="0" borderId="0" xfId="2" applyFont="1" applyBorder="1" applyAlignment="1">
      <alignment horizontal="center"/>
    </xf>
    <xf numFmtId="43" fontId="1" fillId="0" borderId="0" xfId="4" applyFont="1"/>
    <xf numFmtId="0" fontId="16" fillId="0" borderId="0" xfId="2" applyFont="1" applyBorder="1"/>
    <xf numFmtId="0" fontId="9" fillId="0" borderId="0" xfId="2" applyFont="1" applyAlignment="1">
      <alignment vertical="center"/>
    </xf>
    <xf numFmtId="43" fontId="1" fillId="0" borderId="0" xfId="2" applyNumberFormat="1"/>
    <xf numFmtId="0" fontId="12" fillId="0" borderId="0" xfId="2" applyFont="1" applyAlignment="1">
      <alignment vertical="center"/>
    </xf>
    <xf numFmtId="43" fontId="0" fillId="0" borderId="5" xfId="3" applyFont="1" applyBorder="1"/>
    <xf numFmtId="0" fontId="18" fillId="3" borderId="1" xfId="0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" fillId="0" borderId="6" xfId="2" applyBorder="1" applyAlignment="1">
      <alignment vertical="center"/>
    </xf>
    <xf numFmtId="0" fontId="11" fillId="0" borderId="6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1" fillId="0" borderId="0" xfId="2" applyFont="1"/>
    <xf numFmtId="43" fontId="1" fillId="0" borderId="0" xfId="3" applyFont="1"/>
    <xf numFmtId="0" fontId="11" fillId="0" borderId="13" xfId="2" applyFont="1" applyBorder="1" applyAlignment="1">
      <alignment vertical="center"/>
    </xf>
    <xf numFmtId="0" fontId="1" fillId="0" borderId="13" xfId="2" applyBorder="1" applyAlignment="1">
      <alignment vertical="center"/>
    </xf>
    <xf numFmtId="0" fontId="1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3" fontId="24" fillId="0" borderId="2" xfId="1" applyFont="1" applyBorder="1" applyAlignment="1">
      <alignment horizontal="center" vertical="center" wrapText="1"/>
    </xf>
    <xf numFmtId="43" fontId="24" fillId="0" borderId="4" xfId="1" applyFont="1" applyBorder="1" applyAlignment="1">
      <alignment horizontal="center" vertical="center" wrapText="1"/>
    </xf>
    <xf numFmtId="43" fontId="24" fillId="0" borderId="3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24" fillId="0" borderId="2" xfId="1" applyFont="1" applyBorder="1" applyAlignment="1">
      <alignment vertical="center" wrapText="1"/>
    </xf>
    <xf numFmtId="43" fontId="24" fillId="0" borderId="4" xfId="1" applyFont="1" applyBorder="1" applyAlignment="1">
      <alignment vertical="center" wrapText="1"/>
    </xf>
    <xf numFmtId="43" fontId="24" fillId="0" borderId="3" xfId="1" applyFont="1" applyBorder="1" applyAlignment="1">
      <alignment vertical="center" wrapText="1"/>
    </xf>
    <xf numFmtId="43" fontId="24" fillId="0" borderId="1" xfId="1" applyFont="1" applyBorder="1" applyAlignment="1">
      <alignment vertical="center" wrapText="1"/>
    </xf>
    <xf numFmtId="0" fontId="21" fillId="0" borderId="0" xfId="2" applyFont="1"/>
    <xf numFmtId="0" fontId="11" fillId="0" borderId="18" xfId="2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27" fillId="4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49" fontId="16" fillId="0" borderId="13" xfId="0" applyNumberFormat="1" applyFont="1" applyFill="1" applyBorder="1" applyAlignment="1"/>
    <xf numFmtId="49" fontId="16" fillId="0" borderId="13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left" vertical="center"/>
    </xf>
    <xf numFmtId="49" fontId="16" fillId="0" borderId="13" xfId="0" applyNumberFormat="1" applyFont="1" applyBorder="1" applyAlignment="1"/>
    <xf numFmtId="49" fontId="16" fillId="0" borderId="13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left"/>
    </xf>
    <xf numFmtId="0" fontId="11" fillId="0" borderId="20" xfId="2" applyFont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0" fontId="16" fillId="4" borderId="6" xfId="0" applyFont="1" applyFill="1" applyBorder="1"/>
    <xf numFmtId="0" fontId="16" fillId="4" borderId="6" xfId="0" applyFont="1" applyFill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vertical="center"/>
    </xf>
    <xf numFmtId="164" fontId="16" fillId="0" borderId="6" xfId="1" applyNumberFormat="1" applyFont="1" applyBorder="1" applyAlignment="1">
      <alignment vertical="center"/>
    </xf>
    <xf numFmtId="164" fontId="16" fillId="0" borderId="6" xfId="1" applyNumberFormat="1" applyFont="1" applyBorder="1"/>
    <xf numFmtId="41" fontId="16" fillId="0" borderId="6" xfId="1" applyNumberFormat="1" applyFont="1" applyBorder="1" applyAlignment="1">
      <alignment vertical="center"/>
    </xf>
    <xf numFmtId="0" fontId="16" fillId="0" borderId="0" xfId="0" applyFont="1"/>
    <xf numFmtId="49" fontId="16" fillId="0" borderId="13" xfId="0" applyNumberFormat="1" applyFont="1" applyBorder="1" applyAlignment="1">
      <alignment wrapText="1"/>
    </xf>
    <xf numFmtId="0" fontId="16" fillId="0" borderId="13" xfId="0" applyFont="1" applyBorder="1" applyAlignment="1">
      <alignment horizontal="left" vertical="center" wrapText="1"/>
    </xf>
    <xf numFmtId="0" fontId="16" fillId="0" borderId="19" xfId="2" applyFont="1" applyBorder="1" applyAlignment="1">
      <alignment horizontal="center" vertical="center" wrapText="1"/>
    </xf>
    <xf numFmtId="43" fontId="16" fillId="0" borderId="19" xfId="3" applyFont="1" applyBorder="1" applyAlignment="1">
      <alignment horizontal="center" vertical="center" wrapText="1"/>
    </xf>
    <xf numFmtId="0" fontId="12" fillId="0" borderId="0" xfId="2" applyFont="1"/>
    <xf numFmtId="43" fontId="12" fillId="0" borderId="0" xfId="3" applyFont="1"/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left" wrapText="1"/>
    </xf>
    <xf numFmtId="0" fontId="11" fillId="0" borderId="12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6" xfId="2" applyFont="1" applyBorder="1" applyAlignment="1">
      <alignment horizontal="center" vertical="center" wrapText="1"/>
    </xf>
    <xf numFmtId="43" fontId="16" fillId="0" borderId="6" xfId="3" applyFont="1" applyBorder="1" applyAlignment="1">
      <alignment horizontal="center" vertical="center" wrapText="1"/>
    </xf>
    <xf numFmtId="0" fontId="27" fillId="4" borderId="6" xfId="0" applyFont="1" applyFill="1" applyBorder="1"/>
    <xf numFmtId="0" fontId="8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6" fillId="0" borderId="0" xfId="2" applyFont="1" applyFill="1" applyAlignment="1">
      <alignment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0" xfId="2" applyFont="1" applyAlignment="1">
      <alignment horizontal="left" wrapText="1"/>
    </xf>
    <xf numFmtId="0" fontId="21" fillId="0" borderId="0" xfId="2" applyFont="1" applyBorder="1" applyAlignment="1">
      <alignment horizontal="left"/>
    </xf>
    <xf numFmtId="0" fontId="16" fillId="0" borderId="6" xfId="0" applyFont="1" applyFill="1" applyBorder="1" applyAlignment="1">
      <alignment horizontal="left" vertical="center"/>
    </xf>
    <xf numFmtId="0" fontId="30" fillId="0" borderId="17" xfId="2" applyFont="1" applyBorder="1" applyAlignment="1">
      <alignment horizontal="center" vertical="center" wrapText="1"/>
    </xf>
    <xf numFmtId="0" fontId="30" fillId="0" borderId="18" xfId="2" applyFont="1" applyBorder="1" applyAlignment="1">
      <alignment horizontal="center" vertical="center" wrapText="1"/>
    </xf>
    <xf numFmtId="0" fontId="31" fillId="0" borderId="20" xfId="2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1" fillId="4" borderId="6" xfId="0" applyFont="1" applyFill="1" applyBorder="1"/>
    <xf numFmtId="0" fontId="1" fillId="4" borderId="6" xfId="0" applyFont="1" applyFill="1" applyBorder="1" applyAlignment="1">
      <alignment vertical="center"/>
    </xf>
    <xf numFmtId="0" fontId="1" fillId="0" borderId="19" xfId="2" applyFont="1" applyBorder="1" applyAlignment="1">
      <alignment horizontal="center" vertical="center" wrapText="1"/>
    </xf>
    <xf numFmtId="43" fontId="1" fillId="0" borderId="19" xfId="3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41" fontId="1" fillId="0" borderId="6" xfId="1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31" fillId="0" borderId="12" xfId="2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2" applyFont="1" applyBorder="1" applyAlignment="1">
      <alignment horizontal="center" vertical="center" wrapText="1"/>
    </xf>
    <xf numFmtId="43" fontId="1" fillId="0" borderId="6" xfId="3" applyFont="1" applyBorder="1" applyAlignment="1">
      <alignment horizontal="center" vertical="center" wrapText="1"/>
    </xf>
    <xf numFmtId="0" fontId="30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2" fillId="0" borderId="0" xfId="2" applyFont="1"/>
    <xf numFmtId="0" fontId="16" fillId="0" borderId="0" xfId="2" applyFont="1"/>
    <xf numFmtId="0" fontId="30" fillId="0" borderId="0" xfId="2" applyFont="1" applyAlignment="1">
      <alignment horizontal="left" vertical="center" wrapText="1"/>
    </xf>
    <xf numFmtId="0" fontId="30" fillId="0" borderId="0" xfId="2" applyFont="1" applyAlignment="1">
      <alignment wrapText="1"/>
    </xf>
    <xf numFmtId="0" fontId="8" fillId="0" borderId="0" xfId="2" applyFont="1" applyAlignment="1">
      <alignment vertical="center"/>
    </xf>
    <xf numFmtId="0" fontId="1" fillId="0" borderId="0" xfId="0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30" fillId="0" borderId="0" xfId="2" applyFont="1" applyAlignment="1">
      <alignment horizontal="left" vertical="center" wrapText="1"/>
    </xf>
    <xf numFmtId="0" fontId="21" fillId="0" borderId="0" xfId="2" applyFont="1" applyBorder="1" applyAlignment="1">
      <alignment horizontal="left"/>
    </xf>
    <xf numFmtId="0" fontId="11" fillId="0" borderId="1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 wrapText="1"/>
    </xf>
    <xf numFmtId="0" fontId="0" fillId="0" borderId="6" xfId="0" applyFont="1" applyBorder="1"/>
    <xf numFmtId="4" fontId="1" fillId="0" borderId="0" xfId="2" applyNumberFormat="1" applyAlignment="1">
      <alignment horizontal="right"/>
    </xf>
    <xf numFmtId="4" fontId="1" fillId="0" borderId="0" xfId="2" applyNumberFormat="1" applyAlignment="1">
      <alignment horizontal="right" vertical="center"/>
    </xf>
    <xf numFmtId="0" fontId="11" fillId="4" borderId="10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center" vertical="center" wrapText="1"/>
    </xf>
    <xf numFmtId="4" fontId="11" fillId="4" borderId="19" xfId="2" applyNumberFormat="1" applyFont="1" applyFill="1" applyBorder="1" applyAlignment="1">
      <alignment horizontal="right" vertical="center" wrapText="1"/>
    </xf>
    <xf numFmtId="43" fontId="11" fillId="4" borderId="19" xfId="3" applyFont="1" applyFill="1" applyBorder="1" applyAlignment="1">
      <alignment horizontal="center" vertical="center" wrapText="1"/>
    </xf>
    <xf numFmtId="0" fontId="30" fillId="4" borderId="19" xfId="2" applyFont="1" applyFill="1" applyBorder="1" applyAlignment="1">
      <alignment horizontal="center" vertical="center" wrapText="1"/>
    </xf>
    <xf numFmtId="0" fontId="30" fillId="4" borderId="10" xfId="2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0" fontId="33" fillId="0" borderId="6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right"/>
    </xf>
    <xf numFmtId="49" fontId="0" fillId="0" borderId="13" xfId="0" applyNumberFormat="1" applyFont="1" applyFill="1" applyBorder="1" applyAlignment="1"/>
    <xf numFmtId="0" fontId="0" fillId="0" borderId="19" xfId="2" applyFont="1" applyBorder="1" applyAlignment="1">
      <alignment horizontal="center" vertical="center" wrapText="1"/>
    </xf>
    <xf numFmtId="4" fontId="1" fillId="0" borderId="19" xfId="2" applyNumberFormat="1" applyFont="1" applyBorder="1" applyAlignment="1">
      <alignment horizontal="right" vertical="center" wrapText="1"/>
    </xf>
    <xf numFmtId="0" fontId="1" fillId="5" borderId="6" xfId="0" applyFont="1" applyFill="1" applyBorder="1"/>
    <xf numFmtId="49" fontId="0" fillId="0" borderId="13" xfId="0" applyNumberFormat="1" applyFont="1" applyFill="1" applyBorder="1" applyAlignment="1">
      <alignment horizontal="left" vertical="center"/>
    </xf>
    <xf numFmtId="4" fontId="0" fillId="0" borderId="19" xfId="2" applyNumberFormat="1" applyFont="1" applyBorder="1" applyAlignment="1">
      <alignment horizontal="right" vertical="center" wrapText="1"/>
    </xf>
    <xf numFmtId="0" fontId="1" fillId="0" borderId="19" xfId="2" applyNumberFormat="1" applyFont="1" applyBorder="1" applyAlignment="1">
      <alignment horizontal="right" vertical="center" wrapText="1"/>
    </xf>
    <xf numFmtId="4" fontId="1" fillId="4" borderId="6" xfId="0" applyNumberFormat="1" applyFont="1" applyFill="1" applyBorder="1" applyAlignment="1">
      <alignment horizontal="right"/>
    </xf>
    <xf numFmtId="0" fontId="33" fillId="5" borderId="6" xfId="0" applyFont="1" applyFill="1" applyBorder="1"/>
    <xf numFmtId="0" fontId="0" fillId="0" borderId="13" xfId="0" applyFont="1" applyBorder="1" applyAlignment="1">
      <alignment horizontal="left" vertical="center"/>
    </xf>
    <xf numFmtId="43" fontId="0" fillId="0" borderId="19" xfId="3" applyFont="1" applyBorder="1" applyAlignment="1">
      <alignment horizontal="center" vertical="center" wrapText="1"/>
    </xf>
    <xf numFmtId="4" fontId="1" fillId="0" borderId="6" xfId="2" applyNumberFormat="1" applyFont="1" applyBorder="1" applyAlignment="1">
      <alignment horizontal="right" vertical="center" wrapText="1"/>
    </xf>
    <xf numFmtId="4" fontId="1" fillId="0" borderId="0" xfId="2" applyNumberFormat="1" applyFont="1" applyAlignment="1">
      <alignment horizontal="right"/>
    </xf>
    <xf numFmtId="4" fontId="30" fillId="0" borderId="0" xfId="2" applyNumberFormat="1" applyFont="1" applyAlignment="1">
      <alignment horizontal="right" vertical="center" wrapText="1"/>
    </xf>
    <xf numFmtId="4" fontId="16" fillId="0" borderId="0" xfId="2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30" fillId="0" borderId="0" xfId="2" applyFont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165" fontId="1" fillId="0" borderId="6" xfId="0" applyNumberFormat="1" applyFont="1" applyFill="1" applyBorder="1" applyAlignment="1">
      <alignment horizontal="right"/>
    </xf>
    <xf numFmtId="165" fontId="1" fillId="0" borderId="19" xfId="3" applyNumberFormat="1" applyFont="1" applyBorder="1" applyAlignment="1">
      <alignment horizontal="right" vertical="center" wrapText="1"/>
    </xf>
    <xf numFmtId="165" fontId="1" fillId="0" borderId="6" xfId="3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43" fontId="11" fillId="0" borderId="10" xfId="3" applyFont="1" applyBorder="1" applyAlignment="1">
      <alignment horizontal="center" vertical="center" wrapText="1"/>
    </xf>
    <xf numFmtId="43" fontId="11" fillId="0" borderId="17" xfId="3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43" fontId="14" fillId="0" borderId="0" xfId="3" applyFont="1" applyBorder="1" applyAlignment="1">
      <alignment horizontal="center"/>
    </xf>
    <xf numFmtId="43" fontId="14" fillId="0" borderId="14" xfId="3" applyFont="1" applyBorder="1" applyAlignment="1">
      <alignment horizontal="center"/>
    </xf>
    <xf numFmtId="43" fontId="14" fillId="0" borderId="21" xfId="3" applyFont="1" applyBorder="1" applyAlignment="1">
      <alignment horizontal="center"/>
    </xf>
    <xf numFmtId="43" fontId="14" fillId="0" borderId="15" xfId="3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43" fontId="14" fillId="0" borderId="7" xfId="3" applyFont="1" applyBorder="1" applyAlignment="1">
      <alignment horizontal="center"/>
    </xf>
    <xf numFmtId="43" fontId="14" fillId="0" borderId="22" xfId="3" applyFont="1" applyBorder="1" applyAlignment="1">
      <alignment horizontal="center"/>
    </xf>
    <xf numFmtId="43" fontId="14" fillId="0" borderId="8" xfId="3" applyFont="1" applyBorder="1" applyAlignment="1">
      <alignment horizontal="center"/>
    </xf>
    <xf numFmtId="43" fontId="16" fillId="0" borderId="0" xfId="4" applyFont="1" applyBorder="1" applyAlignment="1">
      <alignment horizontal="center"/>
    </xf>
    <xf numFmtId="0" fontId="2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wrapText="1"/>
    </xf>
    <xf numFmtId="0" fontId="27" fillId="0" borderId="0" xfId="2" applyFont="1" applyAlignment="1">
      <alignment horizontal="left" wrapText="1"/>
    </xf>
    <xf numFmtId="0" fontId="27" fillId="0" borderId="0" xfId="2" applyFont="1" applyAlignment="1">
      <alignment horizontal="center" wrapText="1"/>
    </xf>
    <xf numFmtId="0" fontId="16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43" fontId="16" fillId="0" borderId="0" xfId="1" applyFont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43" fontId="32" fillId="0" borderId="0" xfId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2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 wrapText="1"/>
    </xf>
    <xf numFmtId="4" fontId="11" fillId="0" borderId="24" xfId="2" applyNumberFormat="1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 wrapText="1"/>
    </xf>
    <xf numFmtId="0" fontId="32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8">
    <cellStyle name="Comma" xfId="1" builtinId="3"/>
    <cellStyle name="Comma 2" xfId="4"/>
    <cellStyle name="Comma 3" xfId="3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topLeftCell="A22" zoomScaleNormal="100" workbookViewId="0">
      <selection activeCell="M43" sqref="M43"/>
    </sheetView>
  </sheetViews>
  <sheetFormatPr defaultRowHeight="15" x14ac:dyDescent="0.25"/>
  <cols>
    <col min="2" max="2" width="43.7109375" customWidth="1"/>
    <col min="3" max="3" width="13.28515625" customWidth="1"/>
    <col min="4" max="4" width="11.42578125" customWidth="1"/>
    <col min="5" max="5" width="13.28515625" customWidth="1"/>
    <col min="6" max="6" width="13.7109375" customWidth="1"/>
    <col min="7" max="7" width="16" customWidth="1"/>
    <col min="8" max="19" width="8" customWidth="1"/>
  </cols>
  <sheetData>
    <row r="1" spans="1:21" x14ac:dyDescent="0.25">
      <c r="A1" s="221" t="s">
        <v>334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57"/>
      <c r="U1" s="57"/>
    </row>
    <row r="2" spans="1:21" x14ac:dyDescent="0.25">
      <c r="A2" s="59"/>
      <c r="B2" s="56"/>
      <c r="C2" s="57"/>
      <c r="D2" s="57"/>
      <c r="E2" s="57"/>
      <c r="F2" s="58"/>
      <c r="G2" s="81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x14ac:dyDescent="0.25">
      <c r="A3" s="172" t="s">
        <v>240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1" x14ac:dyDescent="0.25">
      <c r="A4" s="59"/>
      <c r="B4" s="56"/>
      <c r="C4" s="57"/>
      <c r="D4" s="57"/>
      <c r="E4" s="57"/>
      <c r="F4" s="58"/>
      <c r="G4" s="8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x14ac:dyDescent="0.25">
      <c r="A5" s="142" t="s">
        <v>331</v>
      </c>
      <c r="B5" s="143"/>
      <c r="C5" s="57"/>
      <c r="D5" s="57"/>
      <c r="E5" s="57"/>
      <c r="F5" s="58"/>
      <c r="G5" s="8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15.75" thickBot="1" x14ac:dyDescent="0.3">
      <c r="A6" s="144" t="s">
        <v>80</v>
      </c>
      <c r="B6" s="143"/>
      <c r="C6" s="57"/>
      <c r="D6" s="57"/>
      <c r="E6" s="57"/>
      <c r="F6" s="58"/>
      <c r="G6" s="8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22.5" customHeight="1" x14ac:dyDescent="0.25">
      <c r="A7" s="222" t="s">
        <v>1</v>
      </c>
      <c r="B7" s="224" t="s">
        <v>2</v>
      </c>
      <c r="C7" s="145" t="s">
        <v>3</v>
      </c>
      <c r="D7" s="231" t="s">
        <v>333</v>
      </c>
      <c r="E7" s="231" t="s">
        <v>242</v>
      </c>
      <c r="F7" s="226" t="s">
        <v>243</v>
      </c>
      <c r="G7" s="228" t="s">
        <v>6</v>
      </c>
      <c r="H7" s="224" t="s">
        <v>7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30"/>
      <c r="T7" s="108"/>
      <c r="U7" s="108"/>
    </row>
    <row r="8" spans="1:21" ht="15.75" thickBot="1" x14ac:dyDescent="0.3">
      <c r="A8" s="223"/>
      <c r="B8" s="225"/>
      <c r="C8" s="146" t="s">
        <v>4</v>
      </c>
      <c r="D8" s="232"/>
      <c r="E8" s="232"/>
      <c r="F8" s="227"/>
      <c r="G8" s="229"/>
      <c r="H8" s="150" t="s">
        <v>8</v>
      </c>
      <c r="I8" s="150" t="s">
        <v>9</v>
      </c>
      <c r="J8" s="150" t="s">
        <v>10</v>
      </c>
      <c r="K8" s="150" t="s">
        <v>11</v>
      </c>
      <c r="L8" s="150" t="s">
        <v>12</v>
      </c>
      <c r="M8" s="150" t="s">
        <v>13</v>
      </c>
      <c r="N8" s="150" t="s">
        <v>14</v>
      </c>
      <c r="O8" s="150" t="s">
        <v>15</v>
      </c>
      <c r="P8" s="150" t="s">
        <v>16</v>
      </c>
      <c r="Q8" s="150" t="s">
        <v>17</v>
      </c>
      <c r="R8" s="150" t="s">
        <v>18</v>
      </c>
      <c r="S8" s="151" t="s">
        <v>19</v>
      </c>
      <c r="T8" s="108"/>
      <c r="U8" s="108"/>
    </row>
    <row r="9" spans="1:21" ht="15" customHeight="1" x14ac:dyDescent="0.25">
      <c r="A9" s="152"/>
      <c r="B9" s="216"/>
      <c r="C9" s="200"/>
      <c r="D9" s="156"/>
      <c r="E9" s="156"/>
      <c r="F9" s="218"/>
      <c r="G9" s="158"/>
      <c r="H9" s="158"/>
      <c r="I9" s="158"/>
      <c r="J9" s="181"/>
      <c r="K9" s="158"/>
      <c r="L9" s="158"/>
      <c r="M9" s="158"/>
      <c r="N9" s="158"/>
      <c r="O9" s="160"/>
      <c r="P9" s="158"/>
      <c r="Q9" s="158"/>
      <c r="R9" s="158"/>
      <c r="S9" s="158"/>
      <c r="T9" s="108"/>
      <c r="U9" s="108"/>
    </row>
    <row r="10" spans="1:21" x14ac:dyDescent="0.25">
      <c r="A10" s="152"/>
      <c r="B10" s="216"/>
      <c r="C10" s="200"/>
      <c r="D10" s="156"/>
      <c r="E10" s="156"/>
      <c r="F10" s="219"/>
      <c r="G10" s="158"/>
      <c r="H10" s="158"/>
      <c r="I10" s="158"/>
      <c r="J10" s="181"/>
      <c r="K10" s="158"/>
      <c r="L10" s="158"/>
      <c r="M10" s="158"/>
      <c r="N10" s="158"/>
      <c r="O10" s="160"/>
      <c r="P10" s="158"/>
      <c r="Q10" s="158"/>
      <c r="R10" s="158"/>
      <c r="S10" s="158"/>
      <c r="T10" s="108"/>
      <c r="U10" s="108"/>
    </row>
    <row r="11" spans="1:21" x14ac:dyDescent="0.25">
      <c r="A11" s="152"/>
      <c r="B11" s="208"/>
      <c r="C11" s="200"/>
      <c r="D11" s="156"/>
      <c r="E11" s="156"/>
      <c r="F11" s="219"/>
      <c r="G11" s="158"/>
      <c r="H11" s="158"/>
      <c r="I11" s="158"/>
      <c r="J11" s="158"/>
      <c r="K11" s="181"/>
      <c r="L11" s="181"/>
      <c r="M11" s="158"/>
      <c r="N11" s="158"/>
      <c r="O11" s="160"/>
      <c r="P11" s="158"/>
      <c r="Q11" s="158"/>
      <c r="R11" s="158"/>
      <c r="S11" s="158"/>
      <c r="T11" s="108"/>
      <c r="U11" s="108"/>
    </row>
    <row r="12" spans="1:21" x14ac:dyDescent="0.25">
      <c r="A12" s="162"/>
      <c r="B12" s="217"/>
      <c r="C12" s="200"/>
      <c r="D12" s="164"/>
      <c r="E12" s="164"/>
      <c r="F12" s="220"/>
      <c r="G12" s="158"/>
      <c r="H12" s="158"/>
      <c r="I12" s="158"/>
      <c r="J12" s="158"/>
      <c r="K12" s="158"/>
      <c r="L12" s="181"/>
      <c r="M12" s="158"/>
      <c r="N12" s="158"/>
      <c r="O12" s="159"/>
      <c r="P12" s="158"/>
      <c r="Q12" s="158"/>
      <c r="R12" s="158"/>
      <c r="S12" s="158"/>
      <c r="T12" s="108"/>
      <c r="U12" s="108"/>
    </row>
    <row r="13" spans="1:21" x14ac:dyDescent="0.25">
      <c r="A13" s="152"/>
      <c r="B13" s="208"/>
      <c r="C13" s="200"/>
      <c r="D13" s="156"/>
      <c r="E13" s="156"/>
      <c r="F13" s="219"/>
      <c r="G13" s="158"/>
      <c r="H13" s="158"/>
      <c r="I13" s="158"/>
      <c r="J13" s="158"/>
      <c r="K13" s="158"/>
      <c r="L13" s="158"/>
      <c r="M13" s="181"/>
      <c r="N13" s="158"/>
      <c r="O13" s="159"/>
      <c r="P13" s="158"/>
      <c r="Q13" s="158"/>
      <c r="R13" s="158"/>
      <c r="S13" s="158"/>
      <c r="T13" s="108"/>
      <c r="U13" s="108"/>
    </row>
    <row r="14" spans="1:21" x14ac:dyDescent="0.25">
      <c r="A14" s="152"/>
      <c r="B14" s="208"/>
      <c r="C14" s="200"/>
      <c r="D14" s="156"/>
      <c r="E14" s="156"/>
      <c r="F14" s="219"/>
      <c r="G14" s="158"/>
      <c r="H14" s="158"/>
      <c r="I14" s="158"/>
      <c r="J14" s="158"/>
      <c r="K14" s="158"/>
      <c r="L14" s="158"/>
      <c r="M14" s="181"/>
      <c r="N14" s="158"/>
      <c r="O14" s="159"/>
      <c r="P14" s="158"/>
      <c r="Q14" s="158"/>
      <c r="R14" s="158"/>
      <c r="S14" s="158"/>
      <c r="T14" s="108"/>
      <c r="U14" s="108"/>
    </row>
    <row r="15" spans="1:21" x14ac:dyDescent="0.25">
      <c r="A15" s="152"/>
      <c r="B15" s="216"/>
      <c r="C15" s="200"/>
      <c r="D15" s="156"/>
      <c r="E15" s="156"/>
      <c r="F15" s="219"/>
      <c r="G15" s="158"/>
      <c r="H15" s="158"/>
      <c r="I15" s="158"/>
      <c r="J15" s="158"/>
      <c r="K15" s="158"/>
      <c r="L15" s="158"/>
      <c r="M15" s="158"/>
      <c r="N15" s="158"/>
      <c r="O15" s="159"/>
      <c r="P15" s="158"/>
      <c r="Q15" s="158"/>
      <c r="R15" s="158"/>
      <c r="S15" s="158"/>
      <c r="T15" s="108"/>
      <c r="U15" s="108"/>
    </row>
    <row r="16" spans="1:21" x14ac:dyDescent="0.25">
      <c r="A16" s="152"/>
      <c r="B16" s="161"/>
      <c r="C16" s="156"/>
      <c r="D16" s="156"/>
      <c r="E16" s="156"/>
      <c r="F16" s="157"/>
      <c r="G16" s="158"/>
      <c r="H16" s="158"/>
      <c r="I16" s="158"/>
      <c r="J16" s="158"/>
      <c r="K16" s="158"/>
      <c r="L16" s="158"/>
      <c r="M16" s="158"/>
      <c r="N16" s="158"/>
      <c r="O16" s="160"/>
      <c r="P16" s="158"/>
      <c r="Q16" s="158"/>
      <c r="R16" s="158"/>
      <c r="S16" s="158"/>
      <c r="T16" s="108"/>
      <c r="U16" s="108"/>
    </row>
    <row r="17" spans="1:21" x14ac:dyDescent="0.25">
      <c r="A17" s="152"/>
      <c r="B17" s="161"/>
      <c r="C17" s="156"/>
      <c r="D17" s="156"/>
      <c r="E17" s="156"/>
      <c r="F17" s="157"/>
      <c r="G17" s="158"/>
      <c r="H17" s="158"/>
      <c r="I17" s="158"/>
      <c r="J17" s="158"/>
      <c r="K17" s="158"/>
      <c r="L17" s="158"/>
      <c r="M17" s="158"/>
      <c r="N17" s="158"/>
      <c r="O17" s="160"/>
      <c r="P17" s="158"/>
      <c r="Q17" s="158"/>
      <c r="R17" s="158"/>
      <c r="S17" s="158"/>
      <c r="T17" s="108"/>
      <c r="U17" s="108"/>
    </row>
    <row r="18" spans="1:21" x14ac:dyDescent="0.25">
      <c r="A18" s="152"/>
      <c r="B18" s="161"/>
      <c r="C18" s="156"/>
      <c r="D18" s="156"/>
      <c r="E18" s="156"/>
      <c r="F18" s="157"/>
      <c r="G18" s="158"/>
      <c r="H18" s="158"/>
      <c r="I18" s="158"/>
      <c r="J18" s="158"/>
      <c r="K18" s="158"/>
      <c r="L18" s="158"/>
      <c r="M18" s="158"/>
      <c r="N18" s="158"/>
      <c r="O18" s="160"/>
      <c r="P18" s="158"/>
      <c r="Q18" s="158"/>
      <c r="R18" s="158"/>
      <c r="S18" s="158"/>
      <c r="T18" s="108"/>
      <c r="U18" s="108"/>
    </row>
    <row r="19" spans="1:21" x14ac:dyDescent="0.25">
      <c r="A19" s="162"/>
      <c r="B19" s="163"/>
      <c r="C19" s="164"/>
      <c r="D19" s="164"/>
      <c r="E19" s="164"/>
      <c r="F19" s="165"/>
      <c r="G19" s="158"/>
      <c r="H19" s="158"/>
      <c r="I19" s="158"/>
      <c r="J19" s="158"/>
      <c r="K19" s="158"/>
      <c r="L19" s="158"/>
      <c r="M19" s="158"/>
      <c r="N19" s="158"/>
      <c r="O19" s="159"/>
      <c r="P19" s="158"/>
      <c r="Q19" s="158"/>
      <c r="R19" s="158"/>
      <c r="S19" s="158"/>
      <c r="T19" s="108"/>
      <c r="U19" s="108"/>
    </row>
    <row r="20" spans="1:21" x14ac:dyDescent="0.25">
      <c r="A20" s="152"/>
      <c r="B20" s="161"/>
      <c r="C20" s="156"/>
      <c r="D20" s="156"/>
      <c r="E20" s="156"/>
      <c r="F20" s="157"/>
      <c r="G20" s="158"/>
      <c r="H20" s="158"/>
      <c r="I20" s="158"/>
      <c r="J20" s="158"/>
      <c r="K20" s="158"/>
      <c r="L20" s="158"/>
      <c r="M20" s="158"/>
      <c r="N20" s="158"/>
      <c r="O20" s="159"/>
      <c r="P20" s="158"/>
      <c r="Q20" s="158"/>
      <c r="R20" s="158"/>
      <c r="S20" s="158"/>
      <c r="T20" s="108"/>
      <c r="U20" s="108"/>
    </row>
    <row r="21" spans="1:21" x14ac:dyDescent="0.25">
      <c r="A21" s="152"/>
      <c r="B21" s="161"/>
      <c r="C21" s="156"/>
      <c r="D21" s="156"/>
      <c r="E21" s="156"/>
      <c r="F21" s="157"/>
      <c r="G21" s="158"/>
      <c r="H21" s="158"/>
      <c r="I21" s="158"/>
      <c r="J21" s="158"/>
      <c r="K21" s="158"/>
      <c r="L21" s="158"/>
      <c r="M21" s="158"/>
      <c r="N21" s="158"/>
      <c r="O21" s="159"/>
      <c r="P21" s="158"/>
      <c r="Q21" s="158"/>
      <c r="R21" s="158"/>
      <c r="S21" s="158"/>
      <c r="T21" s="108"/>
      <c r="U21" s="108"/>
    </row>
    <row r="22" spans="1:21" x14ac:dyDescent="0.25">
      <c r="A22" s="152"/>
      <c r="B22" s="161"/>
      <c r="C22" s="156"/>
      <c r="D22" s="156"/>
      <c r="E22" s="156"/>
      <c r="F22" s="157"/>
      <c r="G22" s="158"/>
      <c r="H22" s="158"/>
      <c r="I22" s="158"/>
      <c r="J22" s="158"/>
      <c r="K22" s="158"/>
      <c r="L22" s="158"/>
      <c r="M22" s="158"/>
      <c r="N22" s="158"/>
      <c r="O22" s="159"/>
      <c r="P22" s="158"/>
      <c r="Q22" s="158"/>
      <c r="R22" s="158"/>
      <c r="S22" s="158"/>
      <c r="T22" s="108"/>
      <c r="U22" s="108"/>
    </row>
    <row r="23" spans="1:21" x14ac:dyDescent="0.25">
      <c r="A23" s="162"/>
      <c r="B23" s="163"/>
      <c r="C23" s="164"/>
      <c r="D23" s="164"/>
      <c r="E23" s="164"/>
      <c r="F23" s="165"/>
      <c r="G23" s="158"/>
      <c r="H23" s="158"/>
      <c r="I23" s="158"/>
      <c r="J23" s="158"/>
      <c r="K23" s="158"/>
      <c r="L23" s="158"/>
      <c r="M23" s="158"/>
      <c r="N23" s="158"/>
      <c r="O23" s="159"/>
      <c r="P23" s="158"/>
      <c r="Q23" s="158"/>
      <c r="R23" s="158"/>
      <c r="S23" s="158"/>
      <c r="T23" s="108"/>
      <c r="U23" s="108"/>
    </row>
    <row r="24" spans="1:21" ht="15.75" thickBot="1" x14ac:dyDescent="0.3">
      <c r="A24" s="60"/>
      <c r="B24" s="71"/>
      <c r="C24" s="57"/>
      <c r="D24" s="57"/>
      <c r="E24" s="57"/>
      <c r="F24" s="69"/>
      <c r="G24" s="81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ht="16.5" thickTop="1" x14ac:dyDescent="0.25">
      <c r="A25" s="79" t="s">
        <v>72</v>
      </c>
      <c r="B25" s="80"/>
      <c r="C25" s="233">
        <f>SUM(F9:F23)</f>
        <v>0</v>
      </c>
      <c r="D25" s="233"/>
      <c r="E25" s="233"/>
      <c r="F25" s="233"/>
      <c r="G25" s="82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ht="15.75" hidden="1" x14ac:dyDescent="0.25">
      <c r="A26" s="77" t="s">
        <v>20</v>
      </c>
      <c r="B26" s="78"/>
      <c r="C26" s="234">
        <f>PRODUCT(C25,0.1)</f>
        <v>0</v>
      </c>
      <c r="D26" s="235"/>
      <c r="E26" s="235"/>
      <c r="F26" s="236"/>
      <c r="G26" s="81"/>
      <c r="H26" s="237"/>
      <c r="I26" s="237"/>
      <c r="J26" s="237"/>
      <c r="K26" s="237"/>
      <c r="L26" s="148"/>
      <c r="M26" s="148"/>
      <c r="N26" s="63"/>
      <c r="O26" s="57"/>
      <c r="P26" s="57"/>
      <c r="Q26" s="57"/>
      <c r="R26" s="57"/>
      <c r="S26" s="57"/>
      <c r="T26" s="57"/>
      <c r="U26" s="57"/>
    </row>
    <row r="27" spans="1:21" ht="15.75" hidden="1" x14ac:dyDescent="0.25">
      <c r="A27" s="73" t="s">
        <v>21</v>
      </c>
      <c r="B27" s="72"/>
      <c r="C27" s="238">
        <f>PRODUCT(C25,0.1)</f>
        <v>0</v>
      </c>
      <c r="D27" s="239"/>
      <c r="E27" s="239"/>
      <c r="F27" s="240"/>
      <c r="G27" s="81"/>
      <c r="H27" s="65"/>
      <c r="I27" s="65"/>
      <c r="J27" s="241"/>
      <c r="K27" s="241"/>
      <c r="L27" s="241"/>
      <c r="M27" s="241"/>
      <c r="N27" s="62"/>
      <c r="O27" s="57"/>
      <c r="P27" s="57"/>
      <c r="Q27" s="57"/>
      <c r="R27" s="57"/>
      <c r="S27" s="57"/>
      <c r="T27" s="57"/>
      <c r="U27" s="57"/>
    </row>
    <row r="28" spans="1:21" ht="15.75" hidden="1" x14ac:dyDescent="0.25">
      <c r="A28" s="73" t="s">
        <v>22</v>
      </c>
      <c r="B28" s="72"/>
      <c r="C28" s="238">
        <f>SUM(C25:F27)</f>
        <v>0</v>
      </c>
      <c r="D28" s="239"/>
      <c r="E28" s="239"/>
      <c r="F28" s="240"/>
      <c r="G28" s="81"/>
      <c r="H28" s="65"/>
      <c r="I28" s="65"/>
      <c r="J28" s="241"/>
      <c r="K28" s="241"/>
      <c r="L28" s="241"/>
      <c r="M28" s="241"/>
      <c r="N28" s="62"/>
      <c r="O28" s="57"/>
      <c r="P28" s="57"/>
      <c r="Q28" s="57"/>
      <c r="R28" s="57"/>
      <c r="S28" s="57"/>
      <c r="T28" s="57"/>
      <c r="U28" s="57"/>
    </row>
    <row r="29" spans="1:21" x14ac:dyDescent="0.25">
      <c r="A29" s="66"/>
      <c r="B29" s="56"/>
      <c r="C29" s="57"/>
      <c r="D29" s="57"/>
      <c r="E29" s="57"/>
      <c r="F29" s="58"/>
      <c r="G29" s="81"/>
      <c r="H29" s="65"/>
      <c r="I29" s="65"/>
      <c r="J29" s="241"/>
      <c r="K29" s="241"/>
      <c r="L29" s="241"/>
      <c r="M29" s="241"/>
      <c r="N29" s="62"/>
      <c r="O29" s="64"/>
      <c r="P29" s="57"/>
      <c r="Q29" s="57"/>
      <c r="R29" s="57"/>
      <c r="S29" s="57"/>
      <c r="T29" s="57"/>
      <c r="U29" s="57"/>
    </row>
    <row r="30" spans="1:21" x14ac:dyDescent="0.25">
      <c r="A30" s="74" t="s">
        <v>241</v>
      </c>
      <c r="B30" s="61"/>
      <c r="C30" s="75"/>
      <c r="D30" s="75"/>
      <c r="E30" s="75"/>
      <c r="F30" s="76"/>
      <c r="G30" s="83"/>
      <c r="H30" s="75"/>
      <c r="I30" s="75"/>
      <c r="J30" s="75"/>
      <c r="K30" s="75"/>
      <c r="L30" s="75"/>
      <c r="M30" s="75"/>
      <c r="N30" s="57"/>
      <c r="O30" s="67"/>
      <c r="P30" s="64"/>
      <c r="Q30" s="57"/>
      <c r="R30" s="57"/>
      <c r="S30" s="57"/>
      <c r="T30" s="57"/>
      <c r="U30" s="57"/>
    </row>
    <row r="31" spans="1:21" x14ac:dyDescent="0.25">
      <c r="A31" s="68"/>
      <c r="B31" s="61"/>
      <c r="C31" s="75"/>
      <c r="D31" s="75"/>
      <c r="E31" s="75"/>
      <c r="F31" s="76"/>
      <c r="G31" s="83"/>
      <c r="H31" s="75"/>
      <c r="I31" s="75"/>
      <c r="J31" s="75"/>
      <c r="K31" s="75"/>
      <c r="L31" s="75"/>
      <c r="M31" s="75"/>
      <c r="N31" s="57"/>
      <c r="O31" s="57"/>
      <c r="P31" s="57"/>
      <c r="Q31" s="57"/>
      <c r="R31" s="57"/>
      <c r="S31" s="57"/>
      <c r="T31" s="57"/>
      <c r="U31" s="57"/>
    </row>
    <row r="32" spans="1:21" ht="15" customHeight="1" x14ac:dyDescent="0.25">
      <c r="A32" s="174" t="s">
        <v>224</v>
      </c>
      <c r="B32" s="61"/>
      <c r="C32" s="175" t="s">
        <v>227</v>
      </c>
      <c r="D32" s="175"/>
      <c r="E32" s="175"/>
      <c r="F32" s="175"/>
      <c r="G32" s="242" t="s">
        <v>235</v>
      </c>
      <c r="H32" s="242"/>
      <c r="I32" s="242"/>
      <c r="J32" s="242"/>
      <c r="K32" s="173"/>
      <c r="L32" s="252" t="s">
        <v>244</v>
      </c>
      <c r="M32" s="253"/>
      <c r="N32" s="253"/>
      <c r="O32" s="75"/>
      <c r="P32" s="242" t="s">
        <v>234</v>
      </c>
      <c r="Q32" s="242"/>
      <c r="R32" s="242"/>
      <c r="S32" s="242"/>
      <c r="T32" s="242"/>
      <c r="U32" s="169"/>
    </row>
    <row r="33" spans="1:21" x14ac:dyDescent="0.25">
      <c r="A33" s="166"/>
      <c r="B33" s="167"/>
      <c r="C33" s="170"/>
      <c r="D33" s="215"/>
      <c r="E33" s="170"/>
      <c r="F33" s="170"/>
      <c r="G33" s="170"/>
      <c r="H33" s="170"/>
      <c r="I33" s="170"/>
      <c r="J33" s="170"/>
      <c r="L33" s="169"/>
      <c r="M33" s="169"/>
      <c r="O33" s="169"/>
      <c r="P33" s="170"/>
      <c r="Q33" s="170"/>
      <c r="R33" s="170"/>
      <c r="S33" s="170"/>
      <c r="T33" s="169"/>
      <c r="U33" s="169"/>
    </row>
    <row r="34" spans="1:21" x14ac:dyDescent="0.25">
      <c r="A34" s="167"/>
      <c r="B34" s="167"/>
      <c r="C34" s="169"/>
      <c r="D34" s="169"/>
      <c r="E34" s="169"/>
      <c r="F34" s="171"/>
      <c r="G34" s="169"/>
      <c r="H34" s="171"/>
      <c r="I34" s="168"/>
      <c r="J34" s="169"/>
      <c r="L34" s="169"/>
      <c r="M34" s="169"/>
      <c r="O34" s="169"/>
      <c r="P34" s="169"/>
      <c r="Q34" s="171"/>
      <c r="R34" s="168"/>
      <c r="S34" s="169"/>
      <c r="T34" s="169"/>
      <c r="U34" s="169"/>
    </row>
    <row r="35" spans="1:21" ht="15" customHeight="1" x14ac:dyDescent="0.25">
      <c r="A35" s="255"/>
      <c r="B35" s="255"/>
      <c r="C35" s="245"/>
      <c r="D35" s="245"/>
      <c r="E35" s="245"/>
      <c r="F35" s="245"/>
      <c r="G35" s="248" t="s">
        <v>332</v>
      </c>
      <c r="H35" s="248"/>
      <c r="I35" s="248"/>
      <c r="J35" s="248"/>
      <c r="L35" s="244" t="s">
        <v>245</v>
      </c>
      <c r="M35" s="244"/>
      <c r="N35" s="244"/>
      <c r="O35" s="169"/>
      <c r="P35" s="244" t="s">
        <v>330</v>
      </c>
      <c r="Q35" s="244"/>
      <c r="R35" s="244"/>
      <c r="S35" s="244"/>
      <c r="T35" s="244"/>
      <c r="U35" s="244"/>
    </row>
    <row r="36" spans="1:21" ht="15" customHeight="1" x14ac:dyDescent="0.25">
      <c r="A36" s="256"/>
      <c r="B36" s="256"/>
      <c r="C36" s="246"/>
      <c r="D36" s="246"/>
      <c r="E36" s="246"/>
      <c r="F36" s="246"/>
      <c r="G36" s="249" t="s">
        <v>236</v>
      </c>
      <c r="H36" s="249"/>
      <c r="I36" s="249"/>
      <c r="J36" s="249"/>
      <c r="L36" s="254" t="s">
        <v>246</v>
      </c>
      <c r="M36" s="254"/>
      <c r="N36" s="254"/>
      <c r="O36" s="169"/>
      <c r="P36" s="250" t="s">
        <v>238</v>
      </c>
      <c r="Q36" s="250"/>
      <c r="R36" s="250"/>
      <c r="S36" s="250"/>
      <c r="T36" s="169"/>
      <c r="U36" s="169"/>
    </row>
    <row r="39" spans="1:21" x14ac:dyDescent="0.25">
      <c r="H39" s="247"/>
      <c r="I39" s="247"/>
      <c r="J39" s="247"/>
      <c r="K39" s="247"/>
      <c r="L39" s="169"/>
      <c r="M39" s="169"/>
    </row>
    <row r="40" spans="1:21" x14ac:dyDescent="0.25">
      <c r="H40" s="170"/>
      <c r="I40" s="170"/>
      <c r="J40" s="170"/>
      <c r="K40" s="170"/>
      <c r="L40" s="169"/>
      <c r="M40" s="169"/>
    </row>
    <row r="41" spans="1:21" x14ac:dyDescent="0.25">
      <c r="H41" s="169"/>
      <c r="I41" s="171"/>
      <c r="J41" s="168"/>
      <c r="K41" s="169"/>
      <c r="L41" s="169"/>
      <c r="M41" s="169"/>
    </row>
    <row r="42" spans="1:21" x14ac:dyDescent="0.25">
      <c r="H42" s="243"/>
      <c r="I42" s="243"/>
      <c r="J42" s="243"/>
      <c r="K42" s="243"/>
      <c r="L42" s="243"/>
      <c r="M42" s="243"/>
    </row>
    <row r="43" spans="1:21" x14ac:dyDescent="0.25">
      <c r="H43" s="251"/>
      <c r="I43" s="251"/>
      <c r="J43" s="251"/>
      <c r="K43" s="251"/>
      <c r="L43" s="169"/>
      <c r="M43" s="169"/>
    </row>
  </sheetData>
  <mergeCells count="36">
    <mergeCell ref="H43:K43"/>
    <mergeCell ref="L32:N32"/>
    <mergeCell ref="L35:N35"/>
    <mergeCell ref="L36:N36"/>
    <mergeCell ref="A35:B35"/>
    <mergeCell ref="A36:B36"/>
    <mergeCell ref="P32:T32"/>
    <mergeCell ref="H42:M42"/>
    <mergeCell ref="P35:U35"/>
    <mergeCell ref="C35:F35"/>
    <mergeCell ref="C36:F36"/>
    <mergeCell ref="G32:J32"/>
    <mergeCell ref="H39:K39"/>
    <mergeCell ref="G35:J35"/>
    <mergeCell ref="G36:J36"/>
    <mergeCell ref="P36:S36"/>
    <mergeCell ref="L27:M27"/>
    <mergeCell ref="C28:F28"/>
    <mergeCell ref="J28:K28"/>
    <mergeCell ref="L28:M28"/>
    <mergeCell ref="J29:K29"/>
    <mergeCell ref="L29:M29"/>
    <mergeCell ref="C25:F25"/>
    <mergeCell ref="C26:F26"/>
    <mergeCell ref="H26:I26"/>
    <mergeCell ref="J26:K26"/>
    <mergeCell ref="C27:F27"/>
    <mergeCell ref="J27:K27"/>
    <mergeCell ref="A1:S1"/>
    <mergeCell ref="A7:A8"/>
    <mergeCell ref="B7:B8"/>
    <mergeCell ref="F7:F8"/>
    <mergeCell ref="G7:G8"/>
    <mergeCell ref="H7:S7"/>
    <mergeCell ref="E7:E8"/>
    <mergeCell ref="D7:D8"/>
  </mergeCells>
  <pageMargins left="0.7" right="0.7" top="0.75" bottom="0.75" header="0.3" footer="0.3"/>
  <pageSetup paperSize="9" scale="61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opLeftCell="A46" zoomScaleNormal="100" workbookViewId="0">
      <selection activeCell="F14" sqref="F14"/>
    </sheetView>
  </sheetViews>
  <sheetFormatPr defaultRowHeight="15" x14ac:dyDescent="0.25"/>
  <cols>
    <col min="2" max="2" width="41.28515625" customWidth="1"/>
    <col min="3" max="3" width="13.28515625" customWidth="1"/>
    <col min="4" max="4" width="11.5703125" style="214" customWidth="1"/>
    <col min="5" max="5" width="12.85546875" customWidth="1"/>
    <col min="6" max="6" width="23.42578125" customWidth="1"/>
  </cols>
  <sheetData>
    <row r="1" spans="1:20" x14ac:dyDescent="0.25">
      <c r="A1" s="221" t="s">
        <v>239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57"/>
      <c r="T1" s="57"/>
    </row>
    <row r="2" spans="1:20" x14ac:dyDescent="0.25">
      <c r="A2" s="59"/>
      <c r="B2" s="56"/>
      <c r="C2" s="57"/>
      <c r="D2" s="182"/>
      <c r="E2" s="58"/>
      <c r="F2" s="81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172" t="s">
        <v>247</v>
      </c>
      <c r="B3" s="56"/>
      <c r="C3" s="56"/>
      <c r="D3" s="183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7"/>
      <c r="R3" s="57"/>
      <c r="S3" s="57"/>
      <c r="T3" s="57"/>
    </row>
    <row r="4" spans="1:20" x14ac:dyDescent="0.25">
      <c r="A4" s="59"/>
      <c r="B4" s="56"/>
      <c r="C4" s="57"/>
      <c r="D4" s="182"/>
      <c r="E4" s="58"/>
      <c r="F4" s="81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25">
      <c r="A5" s="142" t="s">
        <v>248</v>
      </c>
      <c r="B5" s="143"/>
      <c r="C5" s="57"/>
      <c r="D5" s="182"/>
      <c r="E5" s="58"/>
      <c r="F5" s="81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15.75" thickBot="1" x14ac:dyDescent="0.3">
      <c r="A6" s="144" t="s">
        <v>80</v>
      </c>
      <c r="B6" s="143"/>
      <c r="C6" s="57"/>
      <c r="D6" s="182"/>
      <c r="E6" s="58"/>
      <c r="F6" s="81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22.5" customHeight="1" x14ac:dyDescent="0.25">
      <c r="A7" s="222" t="s">
        <v>1</v>
      </c>
      <c r="B7" s="224" t="s">
        <v>2</v>
      </c>
      <c r="C7" s="178" t="s">
        <v>3</v>
      </c>
      <c r="D7" s="257" t="s">
        <v>242</v>
      </c>
      <c r="E7" s="226" t="s">
        <v>5</v>
      </c>
      <c r="F7" s="228" t="s">
        <v>6</v>
      </c>
      <c r="G7" s="224" t="s">
        <v>7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30"/>
      <c r="S7" s="108"/>
      <c r="T7" s="108"/>
    </row>
    <row r="8" spans="1:20" ht="15.75" thickBot="1" x14ac:dyDescent="0.3">
      <c r="A8" s="223"/>
      <c r="B8" s="225"/>
      <c r="C8" s="179" t="s">
        <v>4</v>
      </c>
      <c r="D8" s="258"/>
      <c r="E8" s="227"/>
      <c r="F8" s="229"/>
      <c r="G8" s="180" t="s">
        <v>8</v>
      </c>
      <c r="H8" s="180" t="s">
        <v>9</v>
      </c>
      <c r="I8" s="180" t="s">
        <v>10</v>
      </c>
      <c r="J8" s="180" t="s">
        <v>11</v>
      </c>
      <c r="K8" s="180" t="s">
        <v>12</v>
      </c>
      <c r="L8" s="180" t="s">
        <v>13</v>
      </c>
      <c r="M8" s="180" t="s">
        <v>14</v>
      </c>
      <c r="N8" s="180" t="s">
        <v>15</v>
      </c>
      <c r="O8" s="180" t="s">
        <v>16</v>
      </c>
      <c r="P8" s="180" t="s">
        <v>17</v>
      </c>
      <c r="Q8" s="180" t="s">
        <v>18</v>
      </c>
      <c r="R8" s="151" t="s">
        <v>19</v>
      </c>
      <c r="S8" s="108"/>
      <c r="T8" s="108"/>
    </row>
    <row r="9" spans="1:20" x14ac:dyDescent="0.25">
      <c r="A9" s="119"/>
      <c r="B9" s="184" t="s">
        <v>249</v>
      </c>
      <c r="C9" s="185"/>
      <c r="D9" s="186"/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9"/>
      <c r="S9" s="108"/>
      <c r="T9" s="108"/>
    </row>
    <row r="10" spans="1:20" x14ac:dyDescent="0.25">
      <c r="A10" s="152"/>
      <c r="B10" s="190" t="s">
        <v>250</v>
      </c>
      <c r="C10" s="191" t="s">
        <v>251</v>
      </c>
      <c r="D10" s="192">
        <f>50000/80</f>
        <v>625</v>
      </c>
      <c r="E10" s="192">
        <v>50000</v>
      </c>
      <c r="F10" s="193" t="s">
        <v>223</v>
      </c>
      <c r="G10" s="194"/>
      <c r="H10" s="195">
        <v>80</v>
      </c>
      <c r="I10" s="195"/>
      <c r="J10" s="195"/>
      <c r="K10" s="195"/>
      <c r="L10" s="195"/>
      <c r="M10" s="195"/>
      <c r="N10" s="196"/>
      <c r="O10" s="195"/>
      <c r="P10" s="195"/>
      <c r="Q10" s="195"/>
      <c r="R10" s="195"/>
      <c r="S10" s="108"/>
      <c r="T10" s="108"/>
    </row>
    <row r="11" spans="1:20" x14ac:dyDescent="0.25">
      <c r="A11" s="152"/>
      <c r="B11" s="190" t="s">
        <v>252</v>
      </c>
      <c r="C11" s="197" t="s">
        <v>253</v>
      </c>
      <c r="D11" s="198">
        <f>3000/5</f>
        <v>600</v>
      </c>
      <c r="E11" s="198">
        <v>3000</v>
      </c>
      <c r="F11" s="193" t="s">
        <v>223</v>
      </c>
      <c r="G11" s="194"/>
      <c r="H11" s="195">
        <v>5</v>
      </c>
      <c r="I11" s="195"/>
      <c r="J11" s="195"/>
      <c r="K11" s="195"/>
      <c r="L11" s="195"/>
      <c r="M11" s="195"/>
      <c r="N11" s="196"/>
      <c r="O11" s="195"/>
      <c r="P11" s="195"/>
      <c r="Q11" s="195"/>
      <c r="R11" s="195"/>
      <c r="S11" s="108"/>
      <c r="T11" s="108"/>
    </row>
    <row r="12" spans="1:20" x14ac:dyDescent="0.25">
      <c r="A12" s="152"/>
      <c r="B12" s="199" t="s">
        <v>254</v>
      </c>
      <c r="C12" s="200" t="s">
        <v>255</v>
      </c>
      <c r="D12" s="201">
        <f>10000/10</f>
        <v>1000</v>
      </c>
      <c r="E12" s="157">
        <v>10000</v>
      </c>
      <c r="F12" s="193" t="s">
        <v>223</v>
      </c>
      <c r="G12" s="202"/>
      <c r="H12" s="158">
        <v>10</v>
      </c>
      <c r="I12" s="158"/>
      <c r="J12" s="158"/>
      <c r="K12" s="158"/>
      <c r="L12" s="158"/>
      <c r="M12" s="158"/>
      <c r="N12" s="159"/>
      <c r="O12" s="158"/>
      <c r="P12" s="158"/>
      <c r="Q12" s="158"/>
      <c r="R12" s="158"/>
      <c r="S12" s="108"/>
      <c r="T12" s="108"/>
    </row>
    <row r="13" spans="1:20" x14ac:dyDescent="0.25">
      <c r="A13" s="152"/>
      <c r="B13" s="203" t="s">
        <v>256</v>
      </c>
      <c r="C13" s="200" t="s">
        <v>255</v>
      </c>
      <c r="D13" s="201">
        <f>50000/10</f>
        <v>5000</v>
      </c>
      <c r="E13" s="157">
        <v>50000</v>
      </c>
      <c r="F13" s="193" t="s">
        <v>223</v>
      </c>
      <c r="G13" s="202"/>
      <c r="H13" s="158">
        <v>10</v>
      </c>
      <c r="I13" s="158"/>
      <c r="J13" s="158"/>
      <c r="K13" s="158"/>
      <c r="L13" s="158"/>
      <c r="M13" s="158"/>
      <c r="N13" s="159"/>
      <c r="O13" s="158"/>
      <c r="P13" s="158"/>
      <c r="Q13" s="158"/>
      <c r="R13" s="158"/>
      <c r="S13" s="108"/>
      <c r="T13" s="108"/>
    </row>
    <row r="14" spans="1:20" x14ac:dyDescent="0.25">
      <c r="A14" s="152"/>
      <c r="B14" s="203" t="s">
        <v>257</v>
      </c>
      <c r="C14" s="200" t="s">
        <v>253</v>
      </c>
      <c r="D14" s="201">
        <f>2500/5</f>
        <v>500</v>
      </c>
      <c r="E14" s="157">
        <v>2500</v>
      </c>
      <c r="F14" s="193" t="s">
        <v>223</v>
      </c>
      <c r="G14" s="158"/>
      <c r="H14" s="158">
        <v>5</v>
      </c>
      <c r="I14" s="158"/>
      <c r="J14" s="158"/>
      <c r="K14" s="158"/>
      <c r="L14" s="158"/>
      <c r="M14" s="158"/>
      <c r="N14" s="159"/>
      <c r="O14" s="158"/>
      <c r="P14" s="158"/>
      <c r="Q14" s="158"/>
      <c r="R14" s="158"/>
      <c r="S14" s="108"/>
      <c r="T14" s="108"/>
    </row>
    <row r="15" spans="1:20" x14ac:dyDescent="0.25">
      <c r="A15" s="152"/>
      <c r="B15" s="199" t="s">
        <v>258</v>
      </c>
      <c r="C15" s="200" t="s">
        <v>259</v>
      </c>
      <c r="D15" s="204">
        <f>500/20</f>
        <v>25</v>
      </c>
      <c r="E15" s="157">
        <v>500</v>
      </c>
      <c r="F15" s="181" t="s">
        <v>221</v>
      </c>
      <c r="G15" s="158"/>
      <c r="H15" s="158">
        <v>20</v>
      </c>
      <c r="I15" s="158"/>
      <c r="J15" s="158"/>
      <c r="K15" s="158"/>
      <c r="L15" s="158"/>
      <c r="M15" s="158"/>
      <c r="N15" s="159"/>
      <c r="O15" s="158"/>
      <c r="P15" s="158"/>
      <c r="Q15" s="158"/>
      <c r="R15" s="158"/>
      <c r="S15" s="108"/>
      <c r="T15" s="108"/>
    </row>
    <row r="16" spans="1:20" x14ac:dyDescent="0.25">
      <c r="A16" s="152"/>
      <c r="B16" s="199" t="s">
        <v>260</v>
      </c>
      <c r="C16" s="200" t="s">
        <v>261</v>
      </c>
      <c r="D16" s="204">
        <f>300/15</f>
        <v>20</v>
      </c>
      <c r="E16" s="157">
        <v>300</v>
      </c>
      <c r="F16" s="181" t="s">
        <v>221</v>
      </c>
      <c r="G16" s="158"/>
      <c r="H16" s="158">
        <v>15</v>
      </c>
      <c r="I16" s="158"/>
      <c r="J16" s="158"/>
      <c r="K16" s="158"/>
      <c r="L16" s="158"/>
      <c r="M16" s="158"/>
      <c r="N16" s="160"/>
      <c r="O16" s="158"/>
      <c r="P16" s="158"/>
      <c r="Q16" s="158"/>
      <c r="R16" s="158"/>
      <c r="S16" s="108"/>
      <c r="T16" s="108"/>
    </row>
    <row r="17" spans="1:20" x14ac:dyDescent="0.25">
      <c r="A17" s="152"/>
      <c r="B17" s="199" t="s">
        <v>262</v>
      </c>
      <c r="C17" s="200" t="s">
        <v>263</v>
      </c>
      <c r="D17" s="204">
        <f>150/5</f>
        <v>30</v>
      </c>
      <c r="E17" s="157">
        <v>150</v>
      </c>
      <c r="F17" s="181" t="s">
        <v>221</v>
      </c>
      <c r="G17" s="158"/>
      <c r="H17" s="158">
        <v>5</v>
      </c>
      <c r="I17" s="158"/>
      <c r="J17" s="158"/>
      <c r="K17" s="158"/>
      <c r="L17" s="158"/>
      <c r="M17" s="158"/>
      <c r="N17" s="160"/>
      <c r="O17" s="158"/>
      <c r="P17" s="158"/>
      <c r="Q17" s="158"/>
      <c r="R17" s="158"/>
      <c r="S17" s="108"/>
      <c r="T17" s="108"/>
    </row>
    <row r="18" spans="1:20" x14ac:dyDescent="0.25">
      <c r="A18" s="152"/>
      <c r="B18" s="203" t="s">
        <v>264</v>
      </c>
      <c r="C18" s="200" t="s">
        <v>265</v>
      </c>
      <c r="D18" s="204">
        <f>300/10</f>
        <v>30</v>
      </c>
      <c r="E18" s="157">
        <v>300</v>
      </c>
      <c r="F18" s="181" t="s">
        <v>221</v>
      </c>
      <c r="G18" s="158"/>
      <c r="H18" s="158">
        <v>10</v>
      </c>
      <c r="I18" s="158"/>
      <c r="J18" s="158"/>
      <c r="K18" s="158"/>
      <c r="L18" s="158"/>
      <c r="M18" s="158"/>
      <c r="N18" s="160"/>
      <c r="O18" s="158"/>
      <c r="P18" s="158"/>
      <c r="Q18" s="158"/>
      <c r="R18" s="158"/>
      <c r="S18" s="108"/>
      <c r="T18" s="108"/>
    </row>
    <row r="19" spans="1:20" x14ac:dyDescent="0.25">
      <c r="A19" s="152"/>
      <c r="B19" s="199" t="s">
        <v>266</v>
      </c>
      <c r="C19" s="200" t="s">
        <v>267</v>
      </c>
      <c r="D19" s="204">
        <f>300/30</f>
        <v>10</v>
      </c>
      <c r="E19" s="157">
        <v>300</v>
      </c>
      <c r="F19" s="181" t="s">
        <v>221</v>
      </c>
      <c r="G19" s="158"/>
      <c r="H19" s="158">
        <v>30</v>
      </c>
      <c r="I19" s="158"/>
      <c r="J19" s="158"/>
      <c r="K19" s="158"/>
      <c r="L19" s="158"/>
      <c r="M19" s="158"/>
      <c r="N19" s="160"/>
      <c r="O19" s="158"/>
      <c r="P19" s="158"/>
      <c r="Q19" s="158"/>
      <c r="R19" s="158"/>
      <c r="S19" s="108"/>
      <c r="T19" s="108"/>
    </row>
    <row r="20" spans="1:20" x14ac:dyDescent="0.25">
      <c r="A20" s="152"/>
      <c r="B20" s="199" t="s">
        <v>268</v>
      </c>
      <c r="C20" s="200" t="s">
        <v>259</v>
      </c>
      <c r="D20" s="205">
        <f>2000/20</f>
        <v>100</v>
      </c>
      <c r="E20" s="157">
        <v>2000</v>
      </c>
      <c r="F20" s="181" t="s">
        <v>221</v>
      </c>
      <c r="G20" s="158"/>
      <c r="H20" s="158">
        <v>20</v>
      </c>
      <c r="I20" s="158"/>
      <c r="J20" s="158"/>
      <c r="K20" s="158"/>
      <c r="L20" s="158"/>
      <c r="M20" s="158"/>
      <c r="N20" s="160"/>
      <c r="O20" s="158"/>
      <c r="P20" s="158"/>
      <c r="Q20" s="158"/>
      <c r="R20" s="158"/>
      <c r="S20" s="108"/>
      <c r="T20" s="108"/>
    </row>
    <row r="21" spans="1:20" x14ac:dyDescent="0.25">
      <c r="A21" s="152"/>
      <c r="B21" s="203" t="s">
        <v>269</v>
      </c>
      <c r="C21" s="200" t="s">
        <v>253</v>
      </c>
      <c r="D21" s="201">
        <v>15</v>
      </c>
      <c r="E21" s="157">
        <v>75</v>
      </c>
      <c r="F21" s="181" t="s">
        <v>221</v>
      </c>
      <c r="G21" s="158"/>
      <c r="H21" s="158">
        <v>5</v>
      </c>
      <c r="I21" s="158"/>
      <c r="J21" s="158"/>
      <c r="K21" s="158"/>
      <c r="L21" s="158"/>
      <c r="M21" s="158"/>
      <c r="N21" s="160"/>
      <c r="O21" s="158"/>
      <c r="P21" s="158"/>
      <c r="Q21" s="158"/>
      <c r="R21" s="158"/>
      <c r="S21" s="108"/>
      <c r="T21" s="108"/>
    </row>
    <row r="22" spans="1:20" x14ac:dyDescent="0.25">
      <c r="A22" s="152"/>
      <c r="B22" s="203" t="s">
        <v>270</v>
      </c>
      <c r="C22" s="200" t="s">
        <v>265</v>
      </c>
      <c r="D22" s="201">
        <f>300/10</f>
        <v>30</v>
      </c>
      <c r="E22" s="157">
        <v>300</v>
      </c>
      <c r="F22" s="181" t="s">
        <v>221</v>
      </c>
      <c r="G22" s="158"/>
      <c r="H22" s="158">
        <v>10</v>
      </c>
      <c r="I22" s="158"/>
      <c r="J22" s="158"/>
      <c r="K22" s="158"/>
      <c r="L22" s="158"/>
      <c r="M22" s="158"/>
      <c r="N22" s="160"/>
      <c r="O22" s="158"/>
      <c r="P22" s="158"/>
      <c r="Q22" s="158"/>
      <c r="R22" s="158"/>
      <c r="S22" s="108"/>
      <c r="T22" s="108"/>
    </row>
    <row r="23" spans="1:20" x14ac:dyDescent="0.25">
      <c r="A23" s="152"/>
      <c r="B23" s="199" t="s">
        <v>271</v>
      </c>
      <c r="C23" s="200" t="s">
        <v>272</v>
      </c>
      <c r="D23" s="204">
        <f>1000/50</f>
        <v>20</v>
      </c>
      <c r="E23" s="157">
        <v>1000</v>
      </c>
      <c r="F23" s="181" t="s">
        <v>221</v>
      </c>
      <c r="G23" s="158"/>
      <c r="H23" s="158">
        <v>50</v>
      </c>
      <c r="I23" s="158"/>
      <c r="J23" s="158"/>
      <c r="K23" s="158"/>
      <c r="L23" s="158"/>
      <c r="M23" s="158"/>
      <c r="N23" s="160"/>
      <c r="O23" s="158"/>
      <c r="P23" s="158"/>
      <c r="Q23" s="158"/>
      <c r="R23" s="158"/>
      <c r="S23" s="108"/>
      <c r="T23" s="108"/>
    </row>
    <row r="24" spans="1:20" x14ac:dyDescent="0.25">
      <c r="A24" s="152"/>
      <c r="B24" s="199" t="s">
        <v>273</v>
      </c>
      <c r="C24" s="200" t="s">
        <v>274</v>
      </c>
      <c r="D24" s="201">
        <f>2000/15</f>
        <v>133.33333333333334</v>
      </c>
      <c r="E24" s="157">
        <v>2000</v>
      </c>
      <c r="F24" s="181" t="s">
        <v>221</v>
      </c>
      <c r="G24" s="158"/>
      <c r="H24" s="158">
        <v>15</v>
      </c>
      <c r="I24" s="158"/>
      <c r="J24" s="158"/>
      <c r="K24" s="158"/>
      <c r="L24" s="158"/>
      <c r="M24" s="158"/>
      <c r="N24" s="160"/>
      <c r="O24" s="158"/>
      <c r="P24" s="158"/>
      <c r="Q24" s="158"/>
      <c r="R24" s="158"/>
      <c r="S24" s="108"/>
      <c r="T24" s="108"/>
    </row>
    <row r="25" spans="1:20" x14ac:dyDescent="0.25">
      <c r="A25" s="152"/>
      <c r="B25" s="199" t="s">
        <v>275</v>
      </c>
      <c r="C25" s="200" t="s">
        <v>276</v>
      </c>
      <c r="D25" s="201">
        <f>1000/1</f>
        <v>1000</v>
      </c>
      <c r="E25" s="157">
        <v>1000</v>
      </c>
      <c r="F25" s="181" t="s">
        <v>223</v>
      </c>
      <c r="G25" s="158"/>
      <c r="H25" s="158">
        <v>1</v>
      </c>
      <c r="I25" s="158"/>
      <c r="J25" s="158"/>
      <c r="K25" s="158"/>
      <c r="L25" s="158"/>
      <c r="M25" s="158"/>
      <c r="N25" s="160"/>
      <c r="O25" s="158"/>
      <c r="P25" s="158"/>
      <c r="Q25" s="158"/>
      <c r="R25" s="158"/>
      <c r="S25" s="108"/>
      <c r="T25" s="108"/>
    </row>
    <row r="26" spans="1:20" x14ac:dyDescent="0.25">
      <c r="A26" s="152"/>
      <c r="B26" s="199" t="s">
        <v>277</v>
      </c>
      <c r="C26" s="200" t="s">
        <v>278</v>
      </c>
      <c r="D26" s="201">
        <f>30000/3</f>
        <v>10000</v>
      </c>
      <c r="E26" s="157">
        <v>30000</v>
      </c>
      <c r="F26" s="181" t="s">
        <v>223</v>
      </c>
      <c r="G26" s="158"/>
      <c r="H26" s="158">
        <v>3</v>
      </c>
      <c r="I26" s="158"/>
      <c r="J26" s="158"/>
      <c r="K26" s="158"/>
      <c r="L26" s="158"/>
      <c r="M26" s="158"/>
      <c r="N26" s="160"/>
      <c r="O26" s="158"/>
      <c r="P26" s="158"/>
      <c r="Q26" s="158"/>
      <c r="R26" s="158"/>
      <c r="S26" s="108"/>
      <c r="T26" s="108"/>
    </row>
    <row r="27" spans="1:20" x14ac:dyDescent="0.25">
      <c r="A27" s="152"/>
      <c r="B27" s="203" t="s">
        <v>279</v>
      </c>
      <c r="C27" s="200" t="s">
        <v>280</v>
      </c>
      <c r="D27" s="201">
        <f>1000/100</f>
        <v>10</v>
      </c>
      <c r="E27" s="157">
        <v>1000</v>
      </c>
      <c r="F27" s="181" t="s">
        <v>221</v>
      </c>
      <c r="G27" s="158"/>
      <c r="H27" s="158">
        <v>100</v>
      </c>
      <c r="I27" s="158"/>
      <c r="J27" s="158"/>
      <c r="K27" s="158"/>
      <c r="L27" s="158"/>
      <c r="M27" s="158"/>
      <c r="N27" s="160"/>
      <c r="O27" s="158"/>
      <c r="P27" s="158"/>
      <c r="Q27" s="158"/>
      <c r="R27" s="158"/>
      <c r="S27" s="108"/>
      <c r="T27" s="108"/>
    </row>
    <row r="28" spans="1:20" x14ac:dyDescent="0.25">
      <c r="A28" s="152"/>
      <c r="B28" s="203" t="s">
        <v>281</v>
      </c>
      <c r="C28" s="200" t="s">
        <v>280</v>
      </c>
      <c r="D28" s="201">
        <f>2000/100</f>
        <v>20</v>
      </c>
      <c r="E28" s="157">
        <v>2000</v>
      </c>
      <c r="F28" s="181" t="s">
        <v>221</v>
      </c>
      <c r="G28" s="158"/>
      <c r="H28" s="158">
        <v>100</v>
      </c>
      <c r="I28" s="158"/>
      <c r="J28" s="158"/>
      <c r="K28" s="158"/>
      <c r="L28" s="158"/>
      <c r="M28" s="158"/>
      <c r="N28" s="160"/>
      <c r="O28" s="158"/>
      <c r="P28" s="158"/>
      <c r="Q28" s="158"/>
      <c r="R28" s="158"/>
      <c r="S28" s="108"/>
      <c r="T28" s="108"/>
    </row>
    <row r="29" spans="1:20" x14ac:dyDescent="0.25">
      <c r="A29" s="152"/>
      <c r="B29" s="199" t="s">
        <v>282</v>
      </c>
      <c r="C29" s="200" t="s">
        <v>283</v>
      </c>
      <c r="D29" s="201">
        <f>250/50</f>
        <v>5</v>
      </c>
      <c r="E29" s="157">
        <v>250</v>
      </c>
      <c r="F29" s="181" t="s">
        <v>221</v>
      </c>
      <c r="G29" s="158"/>
      <c r="H29" s="158">
        <v>50</v>
      </c>
      <c r="I29" s="158"/>
      <c r="J29" s="158"/>
      <c r="K29" s="158"/>
      <c r="L29" s="158"/>
      <c r="M29" s="158"/>
      <c r="N29" s="160"/>
      <c r="O29" s="158"/>
      <c r="P29" s="158"/>
      <c r="Q29" s="158"/>
      <c r="R29" s="158"/>
      <c r="S29" s="108"/>
      <c r="T29" s="108"/>
    </row>
    <row r="30" spans="1:20" x14ac:dyDescent="0.25">
      <c r="A30" s="152"/>
      <c r="B30" s="199" t="s">
        <v>284</v>
      </c>
      <c r="C30" s="200" t="s">
        <v>278</v>
      </c>
      <c r="D30" s="201">
        <f>400/3</f>
        <v>133.33333333333334</v>
      </c>
      <c r="E30" s="157">
        <v>400</v>
      </c>
      <c r="F30" s="181" t="s">
        <v>223</v>
      </c>
      <c r="G30" s="158"/>
      <c r="H30" s="158">
        <v>3</v>
      </c>
      <c r="I30" s="158"/>
      <c r="J30" s="158"/>
      <c r="K30" s="158"/>
      <c r="L30" s="158"/>
      <c r="M30" s="158"/>
      <c r="N30" s="160"/>
      <c r="O30" s="158"/>
      <c r="P30" s="158"/>
      <c r="Q30" s="158"/>
      <c r="R30" s="158"/>
      <c r="S30" s="108"/>
      <c r="T30" s="108"/>
    </row>
    <row r="31" spans="1:20" x14ac:dyDescent="0.25">
      <c r="A31" s="152"/>
      <c r="B31" s="199" t="s">
        <v>285</v>
      </c>
      <c r="C31" s="200" t="s">
        <v>278</v>
      </c>
      <c r="D31" s="201">
        <f>400/3</f>
        <v>133.33333333333334</v>
      </c>
      <c r="E31" s="157">
        <v>400</v>
      </c>
      <c r="F31" s="181" t="s">
        <v>223</v>
      </c>
      <c r="G31" s="158"/>
      <c r="H31" s="158">
        <v>3</v>
      </c>
      <c r="I31" s="158"/>
      <c r="J31" s="158"/>
      <c r="K31" s="158"/>
      <c r="L31" s="158"/>
      <c r="M31" s="158"/>
      <c r="N31" s="160"/>
      <c r="O31" s="158"/>
      <c r="P31" s="158"/>
      <c r="Q31" s="158"/>
      <c r="R31" s="158"/>
      <c r="S31" s="108"/>
      <c r="T31" s="108"/>
    </row>
    <row r="32" spans="1:20" x14ac:dyDescent="0.25">
      <c r="A32" s="152"/>
      <c r="B32" s="199" t="s">
        <v>286</v>
      </c>
      <c r="C32" s="200" t="s">
        <v>287</v>
      </c>
      <c r="D32" s="201">
        <f>5500/30</f>
        <v>183.33333333333334</v>
      </c>
      <c r="E32" s="157">
        <v>5500</v>
      </c>
      <c r="F32" s="181" t="s">
        <v>221</v>
      </c>
      <c r="G32" s="158"/>
      <c r="H32" s="158">
        <v>30</v>
      </c>
      <c r="I32" s="158"/>
      <c r="J32" s="158"/>
      <c r="K32" s="158"/>
      <c r="L32" s="158"/>
      <c r="M32" s="158"/>
      <c r="N32" s="160"/>
      <c r="O32" s="158"/>
      <c r="P32" s="158"/>
      <c r="Q32" s="158"/>
      <c r="R32" s="158"/>
      <c r="S32" s="108"/>
      <c r="T32" s="108"/>
    </row>
    <row r="33" spans="1:20" x14ac:dyDescent="0.25">
      <c r="A33" s="152"/>
      <c r="B33" s="199" t="s">
        <v>288</v>
      </c>
      <c r="C33" s="200" t="s">
        <v>276</v>
      </c>
      <c r="D33" s="201">
        <v>5000</v>
      </c>
      <c r="E33" s="157">
        <v>5000</v>
      </c>
      <c r="F33" s="181" t="s">
        <v>223</v>
      </c>
      <c r="G33" s="158"/>
      <c r="H33" s="158">
        <v>1</v>
      </c>
      <c r="I33" s="158"/>
      <c r="J33" s="158"/>
      <c r="K33" s="158"/>
      <c r="L33" s="158"/>
      <c r="M33" s="158"/>
      <c r="N33" s="160"/>
      <c r="O33" s="158"/>
      <c r="P33" s="158"/>
      <c r="Q33" s="158"/>
      <c r="R33" s="158"/>
      <c r="S33" s="108"/>
      <c r="T33" s="108"/>
    </row>
    <row r="34" spans="1:20" x14ac:dyDescent="0.25">
      <c r="A34" s="152"/>
      <c r="B34" s="199" t="s">
        <v>289</v>
      </c>
      <c r="C34" s="200" t="s">
        <v>290</v>
      </c>
      <c r="D34" s="201">
        <f>3200/8</f>
        <v>400</v>
      </c>
      <c r="E34" s="157">
        <v>3200</v>
      </c>
      <c r="F34" s="181" t="s">
        <v>221</v>
      </c>
      <c r="G34" s="158"/>
      <c r="H34" s="158">
        <v>8</v>
      </c>
      <c r="I34" s="158"/>
      <c r="J34" s="158"/>
      <c r="K34" s="158"/>
      <c r="L34" s="158"/>
      <c r="M34" s="158"/>
      <c r="N34" s="160"/>
      <c r="O34" s="158"/>
      <c r="P34" s="158"/>
      <c r="Q34" s="158"/>
      <c r="R34" s="158"/>
      <c r="S34" s="108"/>
      <c r="T34" s="108"/>
    </row>
    <row r="35" spans="1:20" x14ac:dyDescent="0.25">
      <c r="A35" s="152"/>
      <c r="B35" s="199" t="s">
        <v>291</v>
      </c>
      <c r="C35" s="200" t="s">
        <v>290</v>
      </c>
      <c r="D35" s="201">
        <f>3200/8</f>
        <v>400</v>
      </c>
      <c r="E35" s="157">
        <v>3200</v>
      </c>
      <c r="F35" s="181" t="s">
        <v>221</v>
      </c>
      <c r="G35" s="158"/>
      <c r="H35" s="158">
        <v>8</v>
      </c>
      <c r="I35" s="158"/>
      <c r="J35" s="158"/>
      <c r="K35" s="158"/>
      <c r="L35" s="158"/>
      <c r="M35" s="158"/>
      <c r="N35" s="160"/>
      <c r="O35" s="158"/>
      <c r="P35" s="158"/>
      <c r="Q35" s="158"/>
      <c r="R35" s="158"/>
      <c r="S35" s="108"/>
      <c r="T35" s="108"/>
    </row>
    <row r="36" spans="1:20" x14ac:dyDescent="0.25">
      <c r="A36" s="152"/>
      <c r="B36" s="199" t="s">
        <v>292</v>
      </c>
      <c r="C36" s="200" t="s">
        <v>293</v>
      </c>
      <c r="D36" s="201">
        <f>200/3</f>
        <v>66.666666666666671</v>
      </c>
      <c r="E36" s="157">
        <v>200</v>
      </c>
      <c r="F36" s="181" t="s">
        <v>221</v>
      </c>
      <c r="G36" s="158"/>
      <c r="H36" s="158">
        <v>3</v>
      </c>
      <c r="I36" s="158"/>
      <c r="J36" s="158"/>
      <c r="K36" s="158"/>
      <c r="L36" s="158"/>
      <c r="M36" s="158"/>
      <c r="N36" s="160"/>
      <c r="O36" s="158"/>
      <c r="P36" s="158"/>
      <c r="Q36" s="158"/>
      <c r="R36" s="158"/>
      <c r="S36" s="108"/>
      <c r="T36" s="108"/>
    </row>
    <row r="37" spans="1:20" x14ac:dyDescent="0.25">
      <c r="A37" s="152"/>
      <c r="B37" s="199" t="s">
        <v>294</v>
      </c>
      <c r="C37" s="200" t="s">
        <v>259</v>
      </c>
      <c r="D37" s="204">
        <f>1000/20</f>
        <v>50</v>
      </c>
      <c r="E37" s="157">
        <v>1000</v>
      </c>
      <c r="F37" s="181" t="s">
        <v>221</v>
      </c>
      <c r="G37" s="158"/>
      <c r="H37" s="158">
        <v>20</v>
      </c>
      <c r="I37" s="158"/>
      <c r="J37" s="158"/>
      <c r="K37" s="158"/>
      <c r="L37" s="158"/>
      <c r="M37" s="158"/>
      <c r="N37" s="160"/>
      <c r="O37" s="158"/>
      <c r="P37" s="158"/>
      <c r="Q37" s="158"/>
      <c r="R37" s="158"/>
      <c r="S37" s="108"/>
      <c r="T37" s="108"/>
    </row>
    <row r="38" spans="1:20" x14ac:dyDescent="0.25">
      <c r="A38" s="152"/>
      <c r="B38" s="199" t="s">
        <v>295</v>
      </c>
      <c r="C38" s="200" t="s">
        <v>296</v>
      </c>
      <c r="D38" s="201">
        <f>600/20</f>
        <v>30</v>
      </c>
      <c r="E38" s="157">
        <v>600</v>
      </c>
      <c r="F38" s="181" t="s">
        <v>221</v>
      </c>
      <c r="G38" s="158"/>
      <c r="H38" s="158">
        <v>20</v>
      </c>
      <c r="I38" s="158"/>
      <c r="J38" s="158"/>
      <c r="K38" s="158"/>
      <c r="L38" s="158"/>
      <c r="M38" s="158"/>
      <c r="N38" s="160"/>
      <c r="O38" s="158"/>
      <c r="P38" s="158"/>
      <c r="Q38" s="158"/>
      <c r="R38" s="158"/>
      <c r="S38" s="108"/>
      <c r="T38" s="108"/>
    </row>
    <row r="39" spans="1:20" x14ac:dyDescent="0.25">
      <c r="A39" s="152"/>
      <c r="B39" s="199" t="s">
        <v>297</v>
      </c>
      <c r="C39" s="200" t="s">
        <v>280</v>
      </c>
      <c r="D39" s="201">
        <f>1000/100</f>
        <v>10</v>
      </c>
      <c r="E39" s="157">
        <v>1000</v>
      </c>
      <c r="F39" s="181" t="s">
        <v>221</v>
      </c>
      <c r="G39" s="158"/>
      <c r="H39" s="158">
        <v>100</v>
      </c>
      <c r="I39" s="158"/>
      <c r="J39" s="158"/>
      <c r="K39" s="158"/>
      <c r="L39" s="158"/>
      <c r="M39" s="158"/>
      <c r="N39" s="160"/>
      <c r="O39" s="158"/>
      <c r="P39" s="158"/>
      <c r="Q39" s="158"/>
      <c r="R39" s="158"/>
      <c r="S39" s="108"/>
      <c r="T39" s="108"/>
    </row>
    <row r="40" spans="1:20" x14ac:dyDescent="0.25">
      <c r="A40" s="152"/>
      <c r="B40" s="199" t="s">
        <v>298</v>
      </c>
      <c r="C40" s="200" t="s">
        <v>283</v>
      </c>
      <c r="D40" s="201">
        <f>1000/50</f>
        <v>20</v>
      </c>
      <c r="E40" s="157">
        <v>1000</v>
      </c>
      <c r="F40" s="181" t="s">
        <v>221</v>
      </c>
      <c r="G40" s="158"/>
      <c r="H40" s="158">
        <v>50</v>
      </c>
      <c r="I40" s="158"/>
      <c r="J40" s="158"/>
      <c r="K40" s="158"/>
      <c r="L40" s="158"/>
      <c r="M40" s="158"/>
      <c r="N40" s="160"/>
      <c r="O40" s="158"/>
      <c r="P40" s="158"/>
      <c r="Q40" s="158"/>
      <c r="R40" s="158"/>
      <c r="S40" s="108"/>
      <c r="T40" s="108"/>
    </row>
    <row r="41" spans="1:20" x14ac:dyDescent="0.25">
      <c r="A41" s="152"/>
      <c r="B41" s="199" t="s">
        <v>299</v>
      </c>
      <c r="C41" s="200" t="s">
        <v>296</v>
      </c>
      <c r="D41" s="201">
        <f>400/20</f>
        <v>20</v>
      </c>
      <c r="E41" s="157">
        <v>400</v>
      </c>
      <c r="F41" s="181" t="s">
        <v>221</v>
      </c>
      <c r="G41" s="158"/>
      <c r="H41" s="158">
        <v>20</v>
      </c>
      <c r="I41" s="158"/>
      <c r="J41" s="158"/>
      <c r="K41" s="158"/>
      <c r="L41" s="158"/>
      <c r="M41" s="158"/>
      <c r="N41" s="160"/>
      <c r="O41" s="158"/>
      <c r="P41" s="158"/>
      <c r="Q41" s="158"/>
      <c r="R41" s="158"/>
      <c r="S41" s="108"/>
      <c r="T41" s="108"/>
    </row>
    <row r="42" spans="1:20" x14ac:dyDescent="0.25">
      <c r="A42" s="152"/>
      <c r="B42" s="199" t="s">
        <v>300</v>
      </c>
      <c r="C42" s="200" t="s">
        <v>301</v>
      </c>
      <c r="D42" s="201">
        <f>300/3</f>
        <v>100</v>
      </c>
      <c r="E42" s="157">
        <v>300</v>
      </c>
      <c r="F42" s="181" t="s">
        <v>221</v>
      </c>
      <c r="G42" s="158"/>
      <c r="H42" s="158">
        <v>3</v>
      </c>
      <c r="I42" s="158"/>
      <c r="J42" s="158"/>
      <c r="K42" s="158"/>
      <c r="L42" s="158"/>
      <c r="M42" s="158"/>
      <c r="N42" s="160"/>
      <c r="O42" s="158"/>
      <c r="P42" s="158"/>
      <c r="Q42" s="158"/>
      <c r="R42" s="158"/>
      <c r="S42" s="108"/>
      <c r="T42" s="108"/>
    </row>
    <row r="43" spans="1:20" x14ac:dyDescent="0.25">
      <c r="A43" s="152"/>
      <c r="B43" s="199" t="s">
        <v>302</v>
      </c>
      <c r="C43" s="200" t="s">
        <v>303</v>
      </c>
      <c r="D43" s="204">
        <f>500/10</f>
        <v>50</v>
      </c>
      <c r="E43" s="157">
        <v>500</v>
      </c>
      <c r="F43" s="181" t="s">
        <v>221</v>
      </c>
      <c r="G43" s="158"/>
      <c r="H43" s="158">
        <v>10</v>
      </c>
      <c r="I43" s="158"/>
      <c r="J43" s="158"/>
      <c r="K43" s="158"/>
      <c r="L43" s="158"/>
      <c r="M43" s="158"/>
      <c r="N43" s="160"/>
      <c r="O43" s="158"/>
      <c r="P43" s="158"/>
      <c r="Q43" s="158"/>
      <c r="R43" s="158"/>
      <c r="S43" s="108"/>
      <c r="T43" s="108"/>
    </row>
    <row r="44" spans="1:20" x14ac:dyDescent="0.25">
      <c r="A44" s="152"/>
      <c r="B44" s="199" t="s">
        <v>304</v>
      </c>
      <c r="C44" s="200" t="s">
        <v>255</v>
      </c>
      <c r="D44" s="201">
        <f>300/10</f>
        <v>30</v>
      </c>
      <c r="E44" s="157">
        <v>300</v>
      </c>
      <c r="F44" s="181" t="s">
        <v>221</v>
      </c>
      <c r="G44" s="158"/>
      <c r="H44" s="158">
        <v>10</v>
      </c>
      <c r="I44" s="158"/>
      <c r="J44" s="158"/>
      <c r="K44" s="158"/>
      <c r="L44" s="158"/>
      <c r="M44" s="158"/>
      <c r="N44" s="160"/>
      <c r="O44" s="158"/>
      <c r="P44" s="158"/>
      <c r="Q44" s="158"/>
      <c r="R44" s="158"/>
      <c r="S44" s="108"/>
      <c r="T44" s="108"/>
    </row>
    <row r="45" spans="1:20" x14ac:dyDescent="0.25">
      <c r="A45" s="152"/>
      <c r="B45" s="199" t="s">
        <v>305</v>
      </c>
      <c r="C45" s="200" t="s">
        <v>255</v>
      </c>
      <c r="D45" s="201">
        <f>300/10</f>
        <v>30</v>
      </c>
      <c r="E45" s="157">
        <v>300</v>
      </c>
      <c r="F45" s="181" t="s">
        <v>221</v>
      </c>
      <c r="G45" s="158"/>
      <c r="H45" s="158">
        <v>10</v>
      </c>
      <c r="I45" s="158"/>
      <c r="J45" s="158"/>
      <c r="K45" s="158"/>
      <c r="L45" s="158"/>
      <c r="M45" s="158"/>
      <c r="N45" s="160"/>
      <c r="O45" s="158"/>
      <c r="P45" s="158"/>
      <c r="Q45" s="158"/>
      <c r="R45" s="158"/>
      <c r="S45" s="108"/>
      <c r="T45" s="108"/>
    </row>
    <row r="46" spans="1:20" x14ac:dyDescent="0.25">
      <c r="A46" s="152"/>
      <c r="B46" s="199"/>
      <c r="C46" s="156"/>
      <c r="D46" s="201"/>
      <c r="E46" s="157"/>
      <c r="F46" s="158"/>
      <c r="G46" s="158"/>
      <c r="H46" s="158"/>
      <c r="I46" s="158"/>
      <c r="J46" s="158"/>
      <c r="K46" s="158"/>
      <c r="L46" s="158"/>
      <c r="M46" s="158"/>
      <c r="N46" s="160"/>
      <c r="O46" s="158"/>
      <c r="P46" s="158"/>
      <c r="Q46" s="158"/>
      <c r="R46" s="158"/>
      <c r="S46" s="108"/>
      <c r="T46" s="108"/>
    </row>
    <row r="47" spans="1:20" x14ac:dyDescent="0.25">
      <c r="A47" s="152"/>
      <c r="B47" s="153" t="s">
        <v>180</v>
      </c>
      <c r="C47" s="154"/>
      <c r="D47" s="206"/>
      <c r="E47" s="154"/>
      <c r="F47" s="154"/>
      <c r="G47" s="154"/>
      <c r="H47" s="154"/>
      <c r="I47" s="154"/>
      <c r="J47" s="154"/>
      <c r="K47" s="154"/>
      <c r="L47" s="154"/>
      <c r="M47" s="154"/>
      <c r="N47" s="155"/>
      <c r="O47" s="154"/>
      <c r="P47" s="154"/>
      <c r="Q47" s="154"/>
      <c r="R47" s="154"/>
      <c r="S47" s="108"/>
      <c r="T47" s="108"/>
    </row>
    <row r="48" spans="1:20" x14ac:dyDescent="0.25">
      <c r="A48" s="152"/>
      <c r="B48" s="190" t="s">
        <v>306</v>
      </c>
      <c r="C48" s="191" t="s">
        <v>307</v>
      </c>
      <c r="D48" s="201">
        <f>6560/4</f>
        <v>1640</v>
      </c>
      <c r="E48" s="192">
        <v>6560</v>
      </c>
      <c r="F48" s="181" t="s">
        <v>223</v>
      </c>
      <c r="G48" s="207"/>
      <c r="H48" s="158">
        <v>4</v>
      </c>
      <c r="I48" s="158"/>
      <c r="J48" s="158"/>
      <c r="K48" s="158"/>
      <c r="L48" s="158"/>
      <c r="M48" s="158"/>
      <c r="N48" s="160"/>
      <c r="O48" s="158"/>
      <c r="P48" s="158"/>
      <c r="Q48" s="158"/>
      <c r="R48" s="158"/>
      <c r="S48" s="108"/>
      <c r="T48" s="108"/>
    </row>
    <row r="49" spans="1:20" x14ac:dyDescent="0.25">
      <c r="A49" s="152"/>
      <c r="B49" s="199" t="s">
        <v>308</v>
      </c>
      <c r="C49" s="200" t="s">
        <v>307</v>
      </c>
      <c r="D49" s="201">
        <f>3440/4</f>
        <v>860</v>
      </c>
      <c r="E49" s="157">
        <v>3440</v>
      </c>
      <c r="F49" s="181" t="s">
        <v>223</v>
      </c>
      <c r="G49" s="202"/>
      <c r="H49" s="158">
        <v>4</v>
      </c>
      <c r="I49" s="158"/>
      <c r="J49" s="158"/>
      <c r="K49" s="158"/>
      <c r="L49" s="158"/>
      <c r="M49" s="158"/>
      <c r="N49" s="160"/>
      <c r="O49" s="158"/>
      <c r="P49" s="158"/>
      <c r="Q49" s="158"/>
      <c r="R49" s="158"/>
      <c r="S49" s="108"/>
      <c r="T49" s="108"/>
    </row>
    <row r="50" spans="1:20" x14ac:dyDescent="0.25">
      <c r="A50" s="152"/>
      <c r="B50" s="203" t="s">
        <v>309</v>
      </c>
      <c r="C50" s="200" t="s">
        <v>310</v>
      </c>
      <c r="D50" s="201">
        <f>8000/8</f>
        <v>1000</v>
      </c>
      <c r="E50" s="157">
        <v>8000</v>
      </c>
      <c r="F50" s="181" t="s">
        <v>223</v>
      </c>
      <c r="G50" s="202"/>
      <c r="H50" s="158">
        <v>8</v>
      </c>
      <c r="I50" s="158"/>
      <c r="J50" s="158"/>
      <c r="K50" s="158"/>
      <c r="L50" s="158"/>
      <c r="M50" s="158"/>
      <c r="N50" s="160"/>
      <c r="O50" s="158"/>
      <c r="P50" s="158"/>
      <c r="Q50" s="158"/>
      <c r="R50" s="158"/>
      <c r="S50" s="108"/>
      <c r="T50" s="108"/>
    </row>
    <row r="51" spans="1:20" x14ac:dyDescent="0.25">
      <c r="A51" s="152"/>
      <c r="B51" s="208" t="s">
        <v>311</v>
      </c>
      <c r="C51" s="200" t="s">
        <v>312</v>
      </c>
      <c r="D51" s="201">
        <f>15000/300</f>
        <v>50</v>
      </c>
      <c r="E51" s="157">
        <v>15000</v>
      </c>
      <c r="F51" s="181" t="s">
        <v>223</v>
      </c>
      <c r="G51" s="158"/>
      <c r="H51" s="158">
        <v>300</v>
      </c>
      <c r="I51" s="158"/>
      <c r="J51" s="158"/>
      <c r="K51" s="158"/>
      <c r="L51" s="158"/>
      <c r="M51" s="158"/>
      <c r="N51" s="159"/>
      <c r="O51" s="158"/>
      <c r="P51" s="158"/>
      <c r="Q51" s="158"/>
      <c r="R51" s="158"/>
      <c r="S51" s="108"/>
      <c r="T51" s="108"/>
    </row>
    <row r="52" spans="1:20" x14ac:dyDescent="0.25">
      <c r="A52" s="152"/>
      <c r="B52" s="208" t="s">
        <v>313</v>
      </c>
      <c r="C52" s="200" t="s">
        <v>314</v>
      </c>
      <c r="D52" s="201">
        <f>5700/100</f>
        <v>57</v>
      </c>
      <c r="E52" s="157">
        <v>5700</v>
      </c>
      <c r="F52" s="181" t="s">
        <v>223</v>
      </c>
      <c r="G52" s="158"/>
      <c r="H52" s="158">
        <v>100</v>
      </c>
      <c r="I52" s="158"/>
      <c r="J52" s="158"/>
      <c r="K52" s="158"/>
      <c r="L52" s="158"/>
      <c r="M52" s="158"/>
      <c r="N52" s="160"/>
      <c r="O52" s="158"/>
      <c r="P52" s="158"/>
      <c r="Q52" s="158"/>
      <c r="R52" s="158"/>
      <c r="S52" s="108"/>
      <c r="T52" s="108"/>
    </row>
    <row r="53" spans="1:20" x14ac:dyDescent="0.25">
      <c r="A53" s="152"/>
      <c r="B53" s="208" t="s">
        <v>315</v>
      </c>
      <c r="C53" s="200" t="s">
        <v>307</v>
      </c>
      <c r="D53" s="201">
        <f>5500/4</f>
        <v>1375</v>
      </c>
      <c r="E53" s="157">
        <v>5500</v>
      </c>
      <c r="F53" s="181" t="s">
        <v>223</v>
      </c>
      <c r="G53" s="158"/>
      <c r="H53" s="158">
        <v>4</v>
      </c>
      <c r="I53" s="158"/>
      <c r="J53" s="158"/>
      <c r="K53" s="158"/>
      <c r="L53" s="158"/>
      <c r="M53" s="158"/>
      <c r="N53" s="160"/>
      <c r="O53" s="158"/>
      <c r="P53" s="158"/>
      <c r="Q53" s="158"/>
      <c r="R53" s="158"/>
      <c r="S53" s="108"/>
      <c r="T53" s="108"/>
    </row>
    <row r="54" spans="1:20" x14ac:dyDescent="0.25">
      <c r="A54" s="152"/>
      <c r="B54" s="208" t="s">
        <v>316</v>
      </c>
      <c r="C54" s="200" t="s">
        <v>317</v>
      </c>
      <c r="D54" s="201">
        <f>7200/4</f>
        <v>1800</v>
      </c>
      <c r="E54" s="157">
        <v>7200</v>
      </c>
      <c r="F54" s="181" t="s">
        <v>223</v>
      </c>
      <c r="G54" s="158"/>
      <c r="H54" s="158">
        <v>4</v>
      </c>
      <c r="I54" s="158"/>
      <c r="J54" s="158"/>
      <c r="K54" s="158"/>
      <c r="L54" s="158"/>
      <c r="M54" s="158"/>
      <c r="N54" s="160"/>
      <c r="O54" s="158"/>
      <c r="P54" s="158"/>
      <c r="Q54" s="158"/>
      <c r="R54" s="158"/>
      <c r="S54" s="108"/>
      <c r="T54" s="108"/>
    </row>
    <row r="55" spans="1:20" x14ac:dyDescent="0.25">
      <c r="A55" s="152"/>
      <c r="B55" s="208" t="s">
        <v>318</v>
      </c>
      <c r="C55" s="200" t="s">
        <v>319</v>
      </c>
      <c r="D55" s="201">
        <f>8000/6</f>
        <v>1333.3333333333333</v>
      </c>
      <c r="E55" s="157">
        <v>8000</v>
      </c>
      <c r="F55" s="181" t="s">
        <v>223</v>
      </c>
      <c r="G55" s="158"/>
      <c r="H55" s="158">
        <v>6</v>
      </c>
      <c r="I55" s="158"/>
      <c r="J55" s="158"/>
      <c r="K55" s="158"/>
      <c r="L55" s="158"/>
      <c r="M55" s="158"/>
      <c r="N55" s="159"/>
      <c r="O55" s="158"/>
      <c r="P55" s="158"/>
      <c r="Q55" s="158"/>
      <c r="R55" s="158"/>
      <c r="S55" s="108"/>
      <c r="T55" s="108"/>
    </row>
    <row r="56" spans="1:20" x14ac:dyDescent="0.25">
      <c r="A56" s="152"/>
      <c r="B56" s="208" t="s">
        <v>320</v>
      </c>
      <c r="C56" s="200" t="s">
        <v>321</v>
      </c>
      <c r="D56" s="201">
        <f>280/10</f>
        <v>28</v>
      </c>
      <c r="E56" s="157">
        <v>280</v>
      </c>
      <c r="F56" s="181" t="s">
        <v>223</v>
      </c>
      <c r="G56" s="158"/>
      <c r="H56" s="158">
        <v>10</v>
      </c>
      <c r="I56" s="158"/>
      <c r="J56" s="158"/>
      <c r="K56" s="158"/>
      <c r="L56" s="158"/>
      <c r="M56" s="158"/>
      <c r="N56" s="159"/>
      <c r="O56" s="158"/>
      <c r="P56" s="158"/>
      <c r="Q56" s="158"/>
      <c r="R56" s="158"/>
      <c r="S56" s="108"/>
      <c r="T56" s="108"/>
    </row>
    <row r="57" spans="1:20" x14ac:dyDescent="0.25">
      <c r="A57" s="152"/>
      <c r="B57" s="208" t="s">
        <v>322</v>
      </c>
      <c r="C57" s="200" t="s">
        <v>323</v>
      </c>
      <c r="D57" s="204">
        <f>2100/6</f>
        <v>350</v>
      </c>
      <c r="E57" s="209">
        <v>2100</v>
      </c>
      <c r="F57" s="181" t="s">
        <v>223</v>
      </c>
      <c r="G57" s="158"/>
      <c r="H57" s="158">
        <v>6</v>
      </c>
      <c r="I57" s="158"/>
      <c r="J57" s="158"/>
      <c r="K57" s="158"/>
      <c r="L57" s="158"/>
      <c r="M57" s="158"/>
      <c r="N57" s="159"/>
      <c r="O57" s="158"/>
      <c r="P57" s="158"/>
      <c r="Q57" s="158"/>
      <c r="R57" s="158"/>
      <c r="S57" s="108"/>
      <c r="T57" s="108"/>
    </row>
    <row r="58" spans="1:20" x14ac:dyDescent="0.25">
      <c r="A58" s="152"/>
      <c r="B58" s="208" t="s">
        <v>324</v>
      </c>
      <c r="C58" s="200" t="s">
        <v>303</v>
      </c>
      <c r="D58" s="204">
        <f>3000/10</f>
        <v>300</v>
      </c>
      <c r="E58" s="157">
        <v>3000</v>
      </c>
      <c r="F58" s="181" t="s">
        <v>223</v>
      </c>
      <c r="G58" s="158"/>
      <c r="H58" s="158">
        <v>10</v>
      </c>
      <c r="I58" s="158"/>
      <c r="J58" s="158"/>
      <c r="K58" s="158"/>
      <c r="L58" s="158"/>
      <c r="M58" s="158"/>
      <c r="N58" s="159"/>
      <c r="O58" s="158"/>
      <c r="P58" s="158"/>
      <c r="Q58" s="158"/>
      <c r="R58" s="158"/>
      <c r="S58" s="108"/>
      <c r="T58" s="108"/>
    </row>
    <row r="59" spans="1:20" x14ac:dyDescent="0.25">
      <c r="A59" s="152"/>
      <c r="B59" s="208" t="s">
        <v>325</v>
      </c>
      <c r="C59" s="200" t="s">
        <v>323</v>
      </c>
      <c r="D59" s="204">
        <f>2400/6</f>
        <v>400</v>
      </c>
      <c r="E59" s="157">
        <v>2400</v>
      </c>
      <c r="F59" s="181" t="s">
        <v>223</v>
      </c>
      <c r="G59" s="158"/>
      <c r="H59" s="158">
        <v>6</v>
      </c>
      <c r="I59" s="158"/>
      <c r="J59" s="158"/>
      <c r="K59" s="158"/>
      <c r="L59" s="158"/>
      <c r="M59" s="158"/>
      <c r="N59" s="159"/>
      <c r="O59" s="158"/>
      <c r="P59" s="158"/>
      <c r="Q59" s="158"/>
      <c r="R59" s="158"/>
      <c r="S59" s="108"/>
      <c r="T59" s="108"/>
    </row>
    <row r="60" spans="1:20" hidden="1" x14ac:dyDescent="0.25">
      <c r="A60" s="152"/>
      <c r="B60" s="161"/>
      <c r="C60" s="156"/>
      <c r="D60" s="201"/>
      <c r="E60" s="157"/>
      <c r="F60" s="158"/>
      <c r="G60" s="158"/>
      <c r="H60" s="158"/>
      <c r="I60" s="158"/>
      <c r="J60" s="158"/>
      <c r="K60" s="158"/>
      <c r="L60" s="158"/>
      <c r="M60" s="158"/>
      <c r="N60" s="159"/>
      <c r="O60" s="158"/>
      <c r="P60" s="158"/>
      <c r="Q60" s="158"/>
      <c r="R60" s="158"/>
      <c r="S60" s="108"/>
      <c r="T60" s="108"/>
    </row>
    <row r="61" spans="1:20" hidden="1" x14ac:dyDescent="0.25">
      <c r="A61" s="152"/>
      <c r="B61" s="161"/>
      <c r="C61" s="156"/>
      <c r="D61" s="201"/>
      <c r="E61" s="157"/>
      <c r="F61" s="158"/>
      <c r="G61" s="158"/>
      <c r="H61" s="158"/>
      <c r="I61" s="158"/>
      <c r="J61" s="158"/>
      <c r="K61" s="158"/>
      <c r="L61" s="158"/>
      <c r="M61" s="158"/>
      <c r="N61" s="159"/>
      <c r="O61" s="158"/>
      <c r="P61" s="158"/>
      <c r="Q61" s="158"/>
      <c r="R61" s="158"/>
      <c r="S61" s="108"/>
      <c r="T61" s="108"/>
    </row>
    <row r="62" spans="1:20" hidden="1" x14ac:dyDescent="0.25">
      <c r="A62" s="152"/>
      <c r="B62" s="161"/>
      <c r="C62" s="156"/>
      <c r="D62" s="201"/>
      <c r="E62" s="157"/>
      <c r="F62" s="158"/>
      <c r="G62" s="158"/>
      <c r="H62" s="158"/>
      <c r="I62" s="158"/>
      <c r="J62" s="158"/>
      <c r="K62" s="158"/>
      <c r="L62" s="158"/>
      <c r="M62" s="158"/>
      <c r="N62" s="160"/>
      <c r="O62" s="158"/>
      <c r="P62" s="158"/>
      <c r="Q62" s="158"/>
      <c r="R62" s="158"/>
      <c r="S62" s="108"/>
      <c r="T62" s="108"/>
    </row>
    <row r="63" spans="1:20" hidden="1" x14ac:dyDescent="0.25">
      <c r="A63" s="152"/>
      <c r="B63" s="161"/>
      <c r="C63" s="156"/>
      <c r="D63" s="201"/>
      <c r="E63" s="157"/>
      <c r="F63" s="158"/>
      <c r="G63" s="158"/>
      <c r="H63" s="158"/>
      <c r="I63" s="158"/>
      <c r="J63" s="158"/>
      <c r="K63" s="158"/>
      <c r="L63" s="158"/>
      <c r="M63" s="158"/>
      <c r="N63" s="160"/>
      <c r="O63" s="158"/>
      <c r="P63" s="158"/>
      <c r="Q63" s="158"/>
      <c r="R63" s="158"/>
      <c r="S63" s="108"/>
      <c r="T63" s="108"/>
    </row>
    <row r="64" spans="1:20" hidden="1" x14ac:dyDescent="0.25">
      <c r="A64" s="152"/>
      <c r="B64" s="161"/>
      <c r="C64" s="156"/>
      <c r="D64" s="201"/>
      <c r="E64" s="157"/>
      <c r="F64" s="158"/>
      <c r="G64" s="158"/>
      <c r="H64" s="158"/>
      <c r="I64" s="158"/>
      <c r="J64" s="158"/>
      <c r="K64" s="158"/>
      <c r="L64" s="158"/>
      <c r="M64" s="158"/>
      <c r="N64" s="159"/>
      <c r="O64" s="158"/>
      <c r="P64" s="158"/>
      <c r="Q64" s="158"/>
      <c r="R64" s="158"/>
      <c r="S64" s="108"/>
      <c r="T64" s="108"/>
    </row>
    <row r="65" spans="1:20" hidden="1" x14ac:dyDescent="0.25">
      <c r="A65" s="152"/>
      <c r="B65" s="161"/>
      <c r="C65" s="156"/>
      <c r="D65" s="201"/>
      <c r="E65" s="157"/>
      <c r="F65" s="158"/>
      <c r="G65" s="158"/>
      <c r="H65" s="158"/>
      <c r="I65" s="158"/>
      <c r="J65" s="158"/>
      <c r="K65" s="158"/>
      <c r="L65" s="158"/>
      <c r="M65" s="158"/>
      <c r="N65" s="159"/>
      <c r="O65" s="158"/>
      <c r="P65" s="158"/>
      <c r="Q65" s="158"/>
      <c r="R65" s="158"/>
      <c r="S65" s="108"/>
      <c r="T65" s="108"/>
    </row>
    <row r="66" spans="1:20" hidden="1" x14ac:dyDescent="0.25">
      <c r="A66" s="162"/>
      <c r="B66" s="163"/>
      <c r="C66" s="164"/>
      <c r="D66" s="210"/>
      <c r="E66" s="165"/>
      <c r="F66" s="158"/>
      <c r="G66" s="158"/>
      <c r="H66" s="158"/>
      <c r="I66" s="158"/>
      <c r="J66" s="158"/>
      <c r="K66" s="158"/>
      <c r="L66" s="158"/>
      <c r="M66" s="158"/>
      <c r="N66" s="159"/>
      <c r="O66" s="158"/>
      <c r="P66" s="158"/>
      <c r="Q66" s="158"/>
      <c r="R66" s="158"/>
      <c r="S66" s="108"/>
      <c r="T66" s="108"/>
    </row>
    <row r="67" spans="1:20" hidden="1" x14ac:dyDescent="0.25">
      <c r="A67" s="152"/>
      <c r="B67" s="153" t="s">
        <v>232</v>
      </c>
      <c r="C67" s="154"/>
      <c r="D67" s="206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O67" s="154"/>
      <c r="P67" s="154"/>
      <c r="Q67" s="154"/>
      <c r="R67" s="154"/>
      <c r="S67" s="108"/>
      <c r="T67" s="108"/>
    </row>
    <row r="68" spans="1:20" hidden="1" x14ac:dyDescent="0.25">
      <c r="A68" s="152"/>
      <c r="B68" s="161"/>
      <c r="C68" s="156"/>
      <c r="D68" s="201"/>
      <c r="E68" s="157"/>
      <c r="F68" s="158"/>
      <c r="G68" s="158"/>
      <c r="H68" s="158"/>
      <c r="I68" s="158"/>
      <c r="J68" s="158"/>
      <c r="K68" s="158"/>
      <c r="L68" s="158"/>
      <c r="M68" s="158"/>
      <c r="N68" s="159"/>
      <c r="O68" s="158"/>
      <c r="P68" s="158"/>
      <c r="Q68" s="158"/>
      <c r="R68" s="158"/>
      <c r="S68" s="108"/>
      <c r="T68" s="108"/>
    </row>
    <row r="69" spans="1:20" hidden="1" x14ac:dyDescent="0.25">
      <c r="A69" s="152"/>
      <c r="B69" s="161"/>
      <c r="C69" s="156"/>
      <c r="D69" s="201"/>
      <c r="E69" s="157"/>
      <c r="F69" s="158"/>
      <c r="G69" s="158"/>
      <c r="H69" s="158"/>
      <c r="I69" s="158"/>
      <c r="J69" s="158"/>
      <c r="K69" s="158"/>
      <c r="L69" s="158"/>
      <c r="M69" s="158"/>
      <c r="N69" s="159"/>
      <c r="O69" s="158"/>
      <c r="P69" s="158"/>
      <c r="Q69" s="158"/>
      <c r="R69" s="158"/>
      <c r="S69" s="108"/>
      <c r="T69" s="108"/>
    </row>
    <row r="70" spans="1:20" hidden="1" x14ac:dyDescent="0.25">
      <c r="A70" s="152"/>
      <c r="B70" s="161"/>
      <c r="C70" s="156"/>
      <c r="D70" s="201"/>
      <c r="E70" s="157"/>
      <c r="F70" s="158"/>
      <c r="G70" s="158"/>
      <c r="H70" s="158"/>
      <c r="I70" s="158"/>
      <c r="J70" s="158"/>
      <c r="K70" s="158"/>
      <c r="L70" s="158"/>
      <c r="M70" s="158"/>
      <c r="N70" s="159"/>
      <c r="O70" s="158"/>
      <c r="P70" s="158"/>
      <c r="Q70" s="158"/>
      <c r="R70" s="158"/>
      <c r="S70" s="108"/>
      <c r="T70" s="108"/>
    </row>
    <row r="71" spans="1:20" hidden="1" x14ac:dyDescent="0.25">
      <c r="A71" s="152"/>
      <c r="B71" s="161"/>
      <c r="C71" s="156"/>
      <c r="D71" s="201"/>
      <c r="E71" s="157"/>
      <c r="F71" s="158"/>
      <c r="G71" s="158"/>
      <c r="H71" s="158"/>
      <c r="I71" s="158"/>
      <c r="J71" s="158"/>
      <c r="K71" s="158"/>
      <c r="L71" s="158"/>
      <c r="M71" s="158"/>
      <c r="N71" s="159"/>
      <c r="O71" s="158"/>
      <c r="P71" s="158"/>
      <c r="Q71" s="158"/>
      <c r="R71" s="158"/>
      <c r="S71" s="108"/>
      <c r="T71" s="108"/>
    </row>
    <row r="72" spans="1:20" hidden="1" x14ac:dyDescent="0.25">
      <c r="A72" s="152"/>
      <c r="B72" s="153" t="s">
        <v>233</v>
      </c>
      <c r="C72" s="154"/>
      <c r="D72" s="206"/>
      <c r="E72" s="154"/>
      <c r="F72" s="154"/>
      <c r="G72" s="154"/>
      <c r="H72" s="154"/>
      <c r="I72" s="154"/>
      <c r="J72" s="154"/>
      <c r="K72" s="154"/>
      <c r="L72" s="154"/>
      <c r="M72" s="154"/>
      <c r="N72" s="155"/>
      <c r="O72" s="154"/>
      <c r="P72" s="154"/>
      <c r="Q72" s="154"/>
      <c r="R72" s="154"/>
      <c r="S72" s="108"/>
      <c r="T72" s="108"/>
    </row>
    <row r="73" spans="1:20" hidden="1" x14ac:dyDescent="0.25">
      <c r="A73" s="152"/>
      <c r="B73" s="161"/>
      <c r="C73" s="156"/>
      <c r="D73" s="201"/>
      <c r="E73" s="157"/>
      <c r="F73" s="158"/>
      <c r="G73" s="158"/>
      <c r="H73" s="158"/>
      <c r="I73" s="158"/>
      <c r="J73" s="158"/>
      <c r="K73" s="158"/>
      <c r="L73" s="158"/>
      <c r="M73" s="158"/>
      <c r="N73" s="159"/>
      <c r="O73" s="158"/>
      <c r="P73" s="158"/>
      <c r="Q73" s="158"/>
      <c r="R73" s="158"/>
      <c r="S73" s="108"/>
      <c r="T73" s="108"/>
    </row>
    <row r="74" spans="1:20" hidden="1" x14ac:dyDescent="0.25">
      <c r="A74" s="152"/>
      <c r="B74" s="161"/>
      <c r="C74" s="156"/>
      <c r="D74" s="201"/>
      <c r="E74" s="157"/>
      <c r="F74" s="158"/>
      <c r="G74" s="158"/>
      <c r="H74" s="158"/>
      <c r="I74" s="158"/>
      <c r="J74" s="158"/>
      <c r="K74" s="158"/>
      <c r="L74" s="158"/>
      <c r="M74" s="158"/>
      <c r="N74" s="159"/>
      <c r="O74" s="158"/>
      <c r="P74" s="158"/>
      <c r="Q74" s="158"/>
      <c r="R74" s="158"/>
      <c r="S74" s="108"/>
      <c r="T74" s="108"/>
    </row>
    <row r="75" spans="1:20" hidden="1" x14ac:dyDescent="0.25">
      <c r="A75" s="152"/>
      <c r="B75" s="161"/>
      <c r="C75" s="156"/>
      <c r="D75" s="201"/>
      <c r="E75" s="157"/>
      <c r="F75" s="158"/>
      <c r="G75" s="158"/>
      <c r="H75" s="158"/>
      <c r="I75" s="158"/>
      <c r="J75" s="158"/>
      <c r="K75" s="158"/>
      <c r="L75" s="158"/>
      <c r="M75" s="158"/>
      <c r="N75" s="159"/>
      <c r="O75" s="158"/>
      <c r="P75" s="158"/>
      <c r="Q75" s="158"/>
      <c r="R75" s="158"/>
      <c r="S75" s="108"/>
      <c r="T75" s="108"/>
    </row>
    <row r="76" spans="1:20" x14ac:dyDescent="0.25">
      <c r="A76" s="162"/>
      <c r="B76" s="163"/>
      <c r="C76" s="164"/>
      <c r="D76" s="210"/>
      <c r="E76" s="165"/>
      <c r="F76" s="158"/>
      <c r="G76" s="158"/>
      <c r="H76" s="158"/>
      <c r="I76" s="158"/>
      <c r="J76" s="158"/>
      <c r="K76" s="158"/>
      <c r="L76" s="158"/>
      <c r="M76" s="158"/>
      <c r="N76" s="159"/>
      <c r="O76" s="158"/>
      <c r="P76" s="158"/>
      <c r="Q76" s="158"/>
      <c r="R76" s="158"/>
      <c r="S76" s="108"/>
      <c r="T76" s="108"/>
    </row>
    <row r="77" spans="1:20" ht="15.75" thickBot="1" x14ac:dyDescent="0.3">
      <c r="A77" s="60"/>
      <c r="B77" s="71"/>
      <c r="C77" s="57"/>
      <c r="D77" s="182"/>
      <c r="E77" s="69"/>
      <c r="F77" s="81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spans="1:20" ht="16.5" thickTop="1" x14ac:dyDescent="0.25">
      <c r="A78" s="79" t="s">
        <v>72</v>
      </c>
      <c r="B78" s="80"/>
      <c r="C78" s="233">
        <v>247155</v>
      </c>
      <c r="D78" s="233"/>
      <c r="E78" s="233"/>
      <c r="F78" s="82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</row>
    <row r="79" spans="1:20" ht="15.75" hidden="1" x14ac:dyDescent="0.25">
      <c r="A79" s="77" t="s">
        <v>20</v>
      </c>
      <c r="B79" s="78"/>
      <c r="C79" s="234">
        <f>PRODUCT(C78,0.1)</f>
        <v>24715.5</v>
      </c>
      <c r="D79" s="235"/>
      <c r="E79" s="236"/>
      <c r="F79" s="81"/>
      <c r="G79" s="237"/>
      <c r="H79" s="237"/>
      <c r="I79" s="237"/>
      <c r="J79" s="237"/>
      <c r="K79" s="177"/>
      <c r="L79" s="177"/>
      <c r="M79" s="63"/>
      <c r="N79" s="57"/>
      <c r="O79" s="57"/>
      <c r="P79" s="57"/>
      <c r="Q79" s="57"/>
      <c r="R79" s="57"/>
      <c r="S79" s="57"/>
      <c r="T79" s="57"/>
    </row>
    <row r="80" spans="1:20" ht="15.75" hidden="1" x14ac:dyDescent="0.25">
      <c r="A80" s="73" t="s">
        <v>21</v>
      </c>
      <c r="B80" s="72"/>
      <c r="C80" s="238">
        <f>PRODUCT(C78,0.1)</f>
        <v>24715.5</v>
      </c>
      <c r="D80" s="239"/>
      <c r="E80" s="240"/>
      <c r="F80" s="81"/>
      <c r="G80" s="65"/>
      <c r="H80" s="65"/>
      <c r="I80" s="241"/>
      <c r="J80" s="241"/>
      <c r="K80" s="241"/>
      <c r="L80" s="241"/>
      <c r="M80" s="62"/>
      <c r="N80" s="57"/>
      <c r="O80" s="57"/>
      <c r="P80" s="57"/>
      <c r="Q80" s="57"/>
      <c r="R80" s="57"/>
      <c r="S80" s="57"/>
      <c r="T80" s="57"/>
    </row>
    <row r="81" spans="1:20" ht="15.75" hidden="1" x14ac:dyDescent="0.25">
      <c r="A81" s="73" t="s">
        <v>22</v>
      </c>
      <c r="B81" s="72"/>
      <c r="C81" s="238">
        <f>SUM(C78:E80)</f>
        <v>296586</v>
      </c>
      <c r="D81" s="239"/>
      <c r="E81" s="240"/>
      <c r="F81" s="81"/>
      <c r="G81" s="65"/>
      <c r="H81" s="65"/>
      <c r="I81" s="241"/>
      <c r="J81" s="241"/>
      <c r="K81" s="241"/>
      <c r="L81" s="241"/>
      <c r="M81" s="62"/>
      <c r="N81" s="57"/>
      <c r="O81" s="57"/>
      <c r="P81" s="57"/>
      <c r="Q81" s="57"/>
      <c r="R81" s="57"/>
      <c r="S81" s="57"/>
      <c r="T81" s="57"/>
    </row>
    <row r="82" spans="1:20" x14ac:dyDescent="0.25">
      <c r="A82" s="66"/>
      <c r="B82" s="56"/>
      <c r="C82" s="57"/>
      <c r="D82" s="182"/>
      <c r="E82" s="58"/>
      <c r="F82" s="81"/>
      <c r="G82" s="65"/>
      <c r="H82" s="65"/>
      <c r="I82" s="241"/>
      <c r="J82" s="241"/>
      <c r="K82" s="241"/>
      <c r="L82" s="241"/>
      <c r="M82" s="62"/>
      <c r="N82" s="64"/>
      <c r="O82" s="57"/>
      <c r="P82" s="57"/>
      <c r="Q82" s="57"/>
      <c r="R82" s="57"/>
      <c r="S82" s="57"/>
      <c r="T82" s="57"/>
    </row>
    <row r="83" spans="1:20" x14ac:dyDescent="0.25">
      <c r="A83" s="74" t="s">
        <v>241</v>
      </c>
      <c r="B83" s="61"/>
      <c r="C83" s="75"/>
      <c r="D83" s="211"/>
      <c r="E83" s="76"/>
      <c r="F83" s="83"/>
      <c r="G83" s="75"/>
      <c r="H83" s="75"/>
      <c r="I83" s="75"/>
      <c r="J83" s="75"/>
      <c r="K83" s="75"/>
      <c r="L83" s="75"/>
      <c r="M83" s="57"/>
      <c r="N83" s="67"/>
      <c r="O83" s="64"/>
      <c r="P83" s="57"/>
      <c r="Q83" s="57"/>
      <c r="R83" s="57"/>
      <c r="S83" s="57"/>
      <c r="T83" s="57"/>
    </row>
    <row r="84" spans="1:20" x14ac:dyDescent="0.25">
      <c r="A84" s="68"/>
      <c r="B84" s="61"/>
      <c r="C84" s="75"/>
      <c r="D84" s="211"/>
      <c r="E84" s="76"/>
      <c r="F84" s="83"/>
      <c r="G84" s="75"/>
      <c r="H84" s="75"/>
      <c r="I84" s="75"/>
      <c r="J84" s="75"/>
      <c r="K84" s="75"/>
      <c r="L84" s="75"/>
      <c r="M84" s="57"/>
      <c r="N84" s="57"/>
      <c r="O84" s="57"/>
      <c r="P84" s="57"/>
      <c r="Q84" s="57"/>
      <c r="R84" s="57"/>
      <c r="S84" s="57"/>
      <c r="T84" s="57"/>
    </row>
    <row r="85" spans="1:20" x14ac:dyDescent="0.25">
      <c r="A85" s="166" t="s">
        <v>224</v>
      </c>
      <c r="B85" s="167"/>
      <c r="C85" s="247" t="s">
        <v>227</v>
      </c>
      <c r="D85" s="247"/>
      <c r="E85" s="247"/>
      <c r="F85" s="168"/>
      <c r="H85" s="247" t="s">
        <v>235</v>
      </c>
      <c r="I85" s="247"/>
      <c r="J85" s="247"/>
      <c r="K85" s="247"/>
      <c r="L85" s="169"/>
      <c r="M85" s="169"/>
      <c r="N85" s="169"/>
      <c r="O85" s="247" t="s">
        <v>234</v>
      </c>
      <c r="P85" s="247"/>
      <c r="Q85" s="247"/>
      <c r="R85" s="247"/>
      <c r="S85" s="247"/>
      <c r="T85" s="169"/>
    </row>
    <row r="86" spans="1:20" x14ac:dyDescent="0.25">
      <c r="A86" s="166"/>
      <c r="B86" s="167"/>
      <c r="C86" s="176"/>
      <c r="D86" s="212"/>
      <c r="E86" s="176"/>
      <c r="F86" s="168"/>
      <c r="H86" s="176"/>
      <c r="I86" s="176"/>
      <c r="J86" s="176"/>
      <c r="K86" s="176"/>
      <c r="L86" s="169"/>
      <c r="M86" s="169"/>
      <c r="N86" s="169"/>
      <c r="O86" s="176"/>
      <c r="P86" s="176"/>
      <c r="Q86" s="176"/>
      <c r="R86" s="176"/>
      <c r="S86" s="169"/>
      <c r="T86" s="169"/>
    </row>
    <row r="87" spans="1:20" x14ac:dyDescent="0.25">
      <c r="A87" s="167"/>
      <c r="B87" s="167"/>
      <c r="C87" s="169"/>
      <c r="D87" s="213"/>
      <c r="E87" s="171"/>
      <c r="F87" s="168"/>
      <c r="H87" s="169"/>
      <c r="I87" s="171"/>
      <c r="J87" s="168"/>
      <c r="K87" s="169"/>
      <c r="L87" s="169"/>
      <c r="M87" s="169"/>
      <c r="N87" s="169"/>
      <c r="O87" s="169"/>
      <c r="P87" s="171"/>
      <c r="Q87" s="168"/>
      <c r="R87" s="169"/>
      <c r="S87" s="169"/>
      <c r="T87" s="169"/>
    </row>
    <row r="88" spans="1:20" x14ac:dyDescent="0.25">
      <c r="A88" s="259" t="s">
        <v>326</v>
      </c>
      <c r="B88" s="259"/>
      <c r="C88" s="243" t="s">
        <v>327</v>
      </c>
      <c r="D88" s="243"/>
      <c r="E88" s="243"/>
      <c r="F88" s="243"/>
      <c r="H88" s="243" t="s">
        <v>228</v>
      </c>
      <c r="I88" s="243"/>
      <c r="J88" s="243"/>
      <c r="K88" s="243"/>
      <c r="L88" s="243"/>
      <c r="M88" s="243"/>
      <c r="N88" s="169"/>
      <c r="O88" s="243" t="s">
        <v>237</v>
      </c>
      <c r="P88" s="243"/>
      <c r="Q88" s="243"/>
      <c r="R88" s="243"/>
      <c r="S88" s="243"/>
      <c r="T88" s="243"/>
    </row>
    <row r="89" spans="1:20" ht="15" customHeight="1" x14ac:dyDescent="0.25">
      <c r="A89" s="260" t="s">
        <v>328</v>
      </c>
      <c r="B89" s="260"/>
      <c r="C89" s="261" t="s">
        <v>329</v>
      </c>
      <c r="D89" s="261"/>
      <c r="E89" s="261"/>
      <c r="F89" s="261"/>
      <c r="H89" s="251" t="s">
        <v>236</v>
      </c>
      <c r="I89" s="251"/>
      <c r="J89" s="251"/>
      <c r="K89" s="251"/>
      <c r="L89" s="169"/>
      <c r="M89" s="169"/>
      <c r="N89" s="169"/>
      <c r="O89" s="262" t="s">
        <v>238</v>
      </c>
      <c r="P89" s="262"/>
      <c r="Q89" s="262"/>
      <c r="R89" s="262"/>
      <c r="S89" s="169"/>
      <c r="T89" s="169"/>
    </row>
    <row r="92" spans="1:20" x14ac:dyDescent="0.25">
      <c r="G92" s="247"/>
      <c r="H92" s="247"/>
      <c r="I92" s="247"/>
      <c r="J92" s="247"/>
      <c r="K92" s="169"/>
      <c r="L92" s="169"/>
    </row>
    <row r="93" spans="1:20" x14ac:dyDescent="0.25">
      <c r="G93" s="176"/>
      <c r="H93" s="176"/>
      <c r="I93" s="176"/>
      <c r="J93" s="176"/>
      <c r="K93" s="169"/>
      <c r="L93" s="169"/>
    </row>
    <row r="94" spans="1:20" x14ac:dyDescent="0.25">
      <c r="G94" s="169"/>
      <c r="H94" s="171"/>
      <c r="I94" s="168"/>
      <c r="J94" s="169"/>
      <c r="K94" s="169"/>
      <c r="L94" s="169"/>
    </row>
    <row r="95" spans="1:20" x14ac:dyDescent="0.25">
      <c r="G95" s="243"/>
      <c r="H95" s="243"/>
      <c r="I95" s="243"/>
      <c r="J95" s="243"/>
      <c r="K95" s="243"/>
      <c r="L95" s="243"/>
    </row>
    <row r="96" spans="1:20" x14ac:dyDescent="0.25">
      <c r="G96" s="251"/>
      <c r="H96" s="251"/>
      <c r="I96" s="251"/>
      <c r="J96" s="251"/>
      <c r="K96" s="169"/>
      <c r="L96" s="169"/>
    </row>
  </sheetData>
  <mergeCells count="33">
    <mergeCell ref="G96:J96"/>
    <mergeCell ref="A89:B89"/>
    <mergeCell ref="C89:F89"/>
    <mergeCell ref="H89:K89"/>
    <mergeCell ref="O89:R89"/>
    <mergeCell ref="G92:J92"/>
    <mergeCell ref="G95:L95"/>
    <mergeCell ref="C85:E85"/>
    <mergeCell ref="H85:K85"/>
    <mergeCell ref="O85:S85"/>
    <mergeCell ref="A88:B88"/>
    <mergeCell ref="C88:F88"/>
    <mergeCell ref="H88:M88"/>
    <mergeCell ref="O88:T88"/>
    <mergeCell ref="K80:L80"/>
    <mergeCell ref="C81:E81"/>
    <mergeCell ref="I81:J81"/>
    <mergeCell ref="K81:L81"/>
    <mergeCell ref="I82:J82"/>
    <mergeCell ref="K82:L82"/>
    <mergeCell ref="C78:E78"/>
    <mergeCell ref="C79:E79"/>
    <mergeCell ref="G79:H79"/>
    <mergeCell ref="I79:J79"/>
    <mergeCell ref="C80:E80"/>
    <mergeCell ref="I80:J80"/>
    <mergeCell ref="A1:R1"/>
    <mergeCell ref="A7:A8"/>
    <mergeCell ref="B7:B8"/>
    <mergeCell ref="D7:D8"/>
    <mergeCell ref="E7:E8"/>
    <mergeCell ref="F7:F8"/>
    <mergeCell ref="G7:R7"/>
  </mergeCells>
  <pageMargins left="0.7" right="0.7" top="0.75" bottom="0.75" header="0.3" footer="0.3"/>
  <pageSetup paperSize="9" scale="6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showGridLines="0" zoomScale="85" zoomScaleNormal="85" workbookViewId="0">
      <selection activeCell="F15" sqref="F15"/>
    </sheetView>
  </sheetViews>
  <sheetFormatPr defaultColWidth="8.28515625" defaultRowHeight="15" x14ac:dyDescent="0.25"/>
  <cols>
    <col min="1" max="1" width="10" style="57" customWidth="1"/>
    <col min="2" max="2" width="43" style="56" customWidth="1"/>
    <col min="3" max="3" width="13.42578125" style="57" customWidth="1"/>
    <col min="4" max="4" width="15" style="58" customWidth="1"/>
    <col min="5" max="5" width="24" style="81" customWidth="1"/>
    <col min="6" max="6" width="8.42578125" style="57" customWidth="1"/>
    <col min="7" max="7" width="15.140625" style="57" customWidth="1"/>
    <col min="8" max="8" width="8.28515625" style="57" customWidth="1"/>
    <col min="9" max="11" width="8.5703125" style="57" customWidth="1"/>
    <col min="12" max="12" width="8" style="57" customWidth="1"/>
    <col min="13" max="13" width="7.42578125" style="57" customWidth="1"/>
    <col min="14" max="14" width="8.5703125" style="57" customWidth="1"/>
    <col min="15" max="15" width="8.28515625" style="57" customWidth="1"/>
    <col min="16" max="16" width="8.42578125" style="57" customWidth="1"/>
    <col min="17" max="17" width="9" style="57" customWidth="1"/>
    <col min="18" max="18" width="13.42578125" style="57" hidden="1" customWidth="1"/>
    <col min="19" max="16384" width="8.28515625" style="57"/>
  </cols>
  <sheetData>
    <row r="1" spans="1:17" ht="6" customHeight="1" x14ac:dyDescent="0.25">
      <c r="A1" s="55"/>
    </row>
    <row r="2" spans="1:17" ht="15.75" customHeight="1" x14ac:dyDescent="0.25">
      <c r="A2" s="221" t="s">
        <v>230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7.5" customHeight="1" x14ac:dyDescent="0.25">
      <c r="A3" s="59"/>
    </row>
    <row r="4" spans="1:17" ht="24" customHeight="1" x14ac:dyDescent="0.25">
      <c r="A4" s="59" t="s">
        <v>231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ht="1.5" hidden="1" customHeight="1" x14ac:dyDescent="0.25">
      <c r="A5" s="59"/>
    </row>
    <row r="6" spans="1:17" ht="17.25" customHeight="1" x14ac:dyDescent="0.25">
      <c r="A6" s="142" t="s">
        <v>0</v>
      </c>
      <c r="B6" s="143"/>
    </row>
    <row r="7" spans="1:17" ht="22.5" customHeight="1" thickBot="1" x14ac:dyDescent="0.3">
      <c r="A7" s="144" t="s">
        <v>80</v>
      </c>
      <c r="B7" s="143"/>
    </row>
    <row r="8" spans="1:17" s="108" customFormat="1" ht="19.5" customHeight="1" x14ac:dyDescent="0.2">
      <c r="A8" s="222" t="s">
        <v>1</v>
      </c>
      <c r="B8" s="224" t="s">
        <v>2</v>
      </c>
      <c r="C8" s="145" t="s">
        <v>3</v>
      </c>
      <c r="D8" s="226" t="s">
        <v>5</v>
      </c>
      <c r="E8" s="224" t="s">
        <v>6</v>
      </c>
      <c r="F8" s="224" t="s">
        <v>7</v>
      </c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30"/>
    </row>
    <row r="9" spans="1:17" s="108" customFormat="1" ht="16.149999999999999" customHeight="1" thickBot="1" x14ac:dyDescent="0.25">
      <c r="A9" s="223"/>
      <c r="B9" s="225"/>
      <c r="C9" s="146" t="s">
        <v>4</v>
      </c>
      <c r="D9" s="227"/>
      <c r="E9" s="225"/>
      <c r="F9" s="146" t="s">
        <v>8</v>
      </c>
      <c r="G9" s="146" t="s">
        <v>9</v>
      </c>
      <c r="H9" s="146" t="s">
        <v>10</v>
      </c>
      <c r="I9" s="146" t="s">
        <v>11</v>
      </c>
      <c r="J9" s="146" t="s">
        <v>12</v>
      </c>
      <c r="K9" s="146" t="s">
        <v>13</v>
      </c>
      <c r="L9" s="146" t="s">
        <v>14</v>
      </c>
      <c r="M9" s="146" t="s">
        <v>15</v>
      </c>
      <c r="N9" s="146" t="s">
        <v>16</v>
      </c>
      <c r="O9" s="146" t="s">
        <v>17</v>
      </c>
      <c r="P9" s="146" t="s">
        <v>18</v>
      </c>
      <c r="Q9" s="109" t="s">
        <v>19</v>
      </c>
    </row>
    <row r="10" spans="1:17" s="108" customFormat="1" ht="16.5" customHeight="1" x14ac:dyDescent="0.2">
      <c r="A10" s="119"/>
      <c r="B10" s="111" t="s">
        <v>127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N10" s="121"/>
      <c r="O10" s="121"/>
      <c r="P10" s="121"/>
      <c r="Q10" s="121"/>
    </row>
    <row r="11" spans="1:17" s="108" customFormat="1" ht="16.5" customHeight="1" x14ac:dyDescent="0.2">
      <c r="A11" s="119"/>
      <c r="B11" s="113" t="s">
        <v>128</v>
      </c>
      <c r="C11" s="131">
        <f t="shared" ref="C11:C74" si="0">SUM(F11:Q11)</f>
        <v>2</v>
      </c>
      <c r="D11" s="132">
        <v>660</v>
      </c>
      <c r="E11" s="123" t="s">
        <v>222</v>
      </c>
      <c r="F11" s="123"/>
      <c r="G11" s="123"/>
      <c r="H11" s="123"/>
      <c r="I11" s="123"/>
      <c r="J11" s="123"/>
      <c r="K11" s="123"/>
      <c r="L11" s="123"/>
      <c r="M11" s="124"/>
      <c r="N11" s="123"/>
      <c r="O11" s="123">
        <v>2</v>
      </c>
      <c r="P11" s="123"/>
      <c r="Q11" s="123"/>
    </row>
    <row r="12" spans="1:17" s="108" customFormat="1" ht="16.5" customHeight="1" x14ac:dyDescent="0.2">
      <c r="A12" s="119"/>
      <c r="B12" s="114" t="s">
        <v>129</v>
      </c>
      <c r="C12" s="131">
        <f t="shared" si="0"/>
        <v>36</v>
      </c>
      <c r="D12" s="132">
        <v>7920.0000000000009</v>
      </c>
      <c r="E12" s="123" t="s">
        <v>222</v>
      </c>
      <c r="F12" s="123">
        <v>18</v>
      </c>
      <c r="G12" s="123"/>
      <c r="H12" s="123"/>
      <c r="I12" s="123"/>
      <c r="J12" s="123"/>
      <c r="K12" s="123"/>
      <c r="L12" s="123"/>
      <c r="M12" s="124"/>
      <c r="N12" s="123"/>
      <c r="O12" s="123">
        <v>18</v>
      </c>
      <c r="P12" s="123"/>
      <c r="Q12" s="123"/>
    </row>
    <row r="13" spans="1:17" s="108" customFormat="1" ht="16.5" customHeight="1" x14ac:dyDescent="0.2">
      <c r="A13" s="119"/>
      <c r="B13" s="114" t="s">
        <v>130</v>
      </c>
      <c r="C13" s="131">
        <f t="shared" si="0"/>
        <v>2</v>
      </c>
      <c r="D13" s="132">
        <v>176</v>
      </c>
      <c r="E13" s="123" t="s">
        <v>222</v>
      </c>
      <c r="F13" s="123">
        <v>1</v>
      </c>
      <c r="G13" s="123"/>
      <c r="H13" s="123"/>
      <c r="I13" s="123"/>
      <c r="J13" s="123"/>
      <c r="K13" s="123"/>
      <c r="L13" s="123"/>
      <c r="M13" s="124"/>
      <c r="N13" s="123"/>
      <c r="O13" s="123">
        <v>1</v>
      </c>
      <c r="P13" s="123"/>
      <c r="Q13" s="123"/>
    </row>
    <row r="14" spans="1:17" s="108" customFormat="1" ht="16.5" customHeight="1" x14ac:dyDescent="0.2">
      <c r="A14" s="119"/>
      <c r="B14" s="113" t="s">
        <v>131</v>
      </c>
      <c r="C14" s="131">
        <f t="shared" si="0"/>
        <v>3</v>
      </c>
      <c r="D14" s="132">
        <v>2046</v>
      </c>
      <c r="E14" s="123" t="s">
        <v>222</v>
      </c>
      <c r="F14" s="123"/>
      <c r="G14" s="123"/>
      <c r="H14" s="123"/>
      <c r="I14" s="123"/>
      <c r="J14" s="123"/>
      <c r="K14" s="123"/>
      <c r="L14" s="123"/>
      <c r="M14" s="124"/>
      <c r="N14" s="123"/>
      <c r="O14" s="123">
        <v>3</v>
      </c>
      <c r="P14" s="123"/>
      <c r="Q14" s="123"/>
    </row>
    <row r="15" spans="1:17" s="108" customFormat="1" ht="16.5" customHeight="1" x14ac:dyDescent="0.2">
      <c r="A15" s="119"/>
      <c r="B15" s="113" t="s">
        <v>132</v>
      </c>
      <c r="C15" s="131">
        <f t="shared" si="0"/>
        <v>15</v>
      </c>
      <c r="D15" s="132">
        <v>825.00000000000011</v>
      </c>
      <c r="E15" s="123" t="s">
        <v>222</v>
      </c>
      <c r="F15" s="123"/>
      <c r="G15" s="123"/>
      <c r="H15" s="123"/>
      <c r="I15" s="123"/>
      <c r="J15" s="123"/>
      <c r="K15" s="123"/>
      <c r="L15" s="123"/>
      <c r="M15" s="127"/>
      <c r="N15" s="123"/>
      <c r="O15" s="123">
        <v>15</v>
      </c>
      <c r="P15" s="123"/>
      <c r="Q15" s="123"/>
    </row>
    <row r="16" spans="1:17" s="108" customFormat="1" ht="16.5" customHeight="1" x14ac:dyDescent="0.2">
      <c r="A16" s="119"/>
      <c r="B16" s="113" t="s">
        <v>133</v>
      </c>
      <c r="C16" s="131">
        <f t="shared" si="0"/>
        <v>30</v>
      </c>
      <c r="D16" s="132">
        <v>1320</v>
      </c>
      <c r="E16" s="123" t="s">
        <v>222</v>
      </c>
      <c r="F16" s="123"/>
      <c r="G16" s="123"/>
      <c r="H16" s="123"/>
      <c r="I16" s="123"/>
      <c r="J16" s="123"/>
      <c r="K16" s="123"/>
      <c r="L16" s="123"/>
      <c r="M16" s="127"/>
      <c r="N16" s="123"/>
      <c r="O16" s="123">
        <v>30</v>
      </c>
      <c r="P16" s="123"/>
      <c r="Q16" s="123"/>
    </row>
    <row r="17" spans="1:17" s="108" customFormat="1" ht="16.5" customHeight="1" x14ac:dyDescent="0.2">
      <c r="A17" s="119"/>
      <c r="B17" s="114" t="s">
        <v>134</v>
      </c>
      <c r="C17" s="131">
        <f t="shared" si="0"/>
        <v>30</v>
      </c>
      <c r="D17" s="132">
        <v>1650.0000000000002</v>
      </c>
      <c r="E17" s="123" t="s">
        <v>222</v>
      </c>
      <c r="F17" s="123"/>
      <c r="G17" s="123"/>
      <c r="H17" s="123"/>
      <c r="I17" s="123"/>
      <c r="J17" s="123"/>
      <c r="K17" s="123"/>
      <c r="L17" s="123"/>
      <c r="M17" s="127"/>
      <c r="N17" s="123"/>
      <c r="O17" s="123">
        <v>30</v>
      </c>
      <c r="P17" s="123"/>
      <c r="Q17" s="123"/>
    </row>
    <row r="18" spans="1:17" s="108" customFormat="1" ht="16.5" customHeight="1" x14ac:dyDescent="0.2">
      <c r="A18" s="119"/>
      <c r="B18" s="113" t="s">
        <v>135</v>
      </c>
      <c r="C18" s="131">
        <f t="shared" si="0"/>
        <v>6</v>
      </c>
      <c r="D18" s="132">
        <v>184.8</v>
      </c>
      <c r="E18" s="123" t="s">
        <v>222</v>
      </c>
      <c r="F18" s="123"/>
      <c r="G18" s="123"/>
      <c r="H18" s="123"/>
      <c r="I18" s="123"/>
      <c r="J18" s="123"/>
      <c r="K18" s="123"/>
      <c r="L18" s="123"/>
      <c r="M18" s="127"/>
      <c r="N18" s="123"/>
      <c r="O18" s="123">
        <v>6</v>
      </c>
      <c r="P18" s="123"/>
      <c r="Q18" s="123"/>
    </row>
    <row r="19" spans="1:17" s="108" customFormat="1" ht="16.5" customHeight="1" x14ac:dyDescent="0.2">
      <c r="A19" s="119"/>
      <c r="B19" s="113" t="s">
        <v>136</v>
      </c>
      <c r="C19" s="131">
        <f t="shared" si="0"/>
        <v>6</v>
      </c>
      <c r="D19" s="132">
        <v>297.00000000000006</v>
      </c>
      <c r="E19" s="123" t="s">
        <v>222</v>
      </c>
      <c r="F19" s="123"/>
      <c r="G19" s="123"/>
      <c r="H19" s="123"/>
      <c r="I19" s="123"/>
      <c r="J19" s="123"/>
      <c r="K19" s="123"/>
      <c r="L19" s="123"/>
      <c r="M19" s="127"/>
      <c r="N19" s="123"/>
      <c r="O19" s="123">
        <v>6</v>
      </c>
      <c r="P19" s="123"/>
      <c r="Q19" s="123"/>
    </row>
    <row r="20" spans="1:17" s="108" customFormat="1" ht="16.5" customHeight="1" x14ac:dyDescent="0.2">
      <c r="A20" s="119"/>
      <c r="B20" s="114" t="s">
        <v>137</v>
      </c>
      <c r="C20" s="131">
        <f t="shared" si="0"/>
        <v>6</v>
      </c>
      <c r="D20" s="132">
        <v>627.00000000000011</v>
      </c>
      <c r="E20" s="123" t="s">
        <v>222</v>
      </c>
      <c r="F20" s="123"/>
      <c r="G20" s="123"/>
      <c r="H20" s="123"/>
      <c r="I20" s="123"/>
      <c r="J20" s="123"/>
      <c r="K20" s="123"/>
      <c r="L20" s="123"/>
      <c r="M20" s="127"/>
      <c r="N20" s="123"/>
      <c r="O20" s="123">
        <v>6</v>
      </c>
      <c r="P20" s="123"/>
      <c r="Q20" s="123"/>
    </row>
    <row r="21" spans="1:17" s="108" customFormat="1" ht="16.5" customHeight="1" x14ac:dyDescent="0.2">
      <c r="A21" s="119"/>
      <c r="B21" s="113" t="s">
        <v>138</v>
      </c>
      <c r="C21" s="131">
        <f t="shared" si="0"/>
        <v>15</v>
      </c>
      <c r="D21" s="132">
        <v>495</v>
      </c>
      <c r="E21" s="123" t="s">
        <v>221</v>
      </c>
      <c r="F21" s="123"/>
      <c r="G21" s="123"/>
      <c r="H21" s="123"/>
      <c r="I21" s="123"/>
      <c r="J21" s="123"/>
      <c r="K21" s="123"/>
      <c r="L21" s="123"/>
      <c r="M21" s="127"/>
      <c r="N21" s="123"/>
      <c r="O21" s="123">
        <v>15</v>
      </c>
      <c r="P21" s="123"/>
      <c r="Q21" s="123"/>
    </row>
    <row r="22" spans="1:17" s="108" customFormat="1" ht="16.5" customHeight="1" x14ac:dyDescent="0.2">
      <c r="A22" s="119"/>
      <c r="B22" s="113" t="s">
        <v>139</v>
      </c>
      <c r="C22" s="131">
        <f t="shared" si="0"/>
        <v>8</v>
      </c>
      <c r="D22" s="132">
        <v>132</v>
      </c>
      <c r="E22" s="123" t="s">
        <v>222</v>
      </c>
      <c r="F22" s="123">
        <v>4</v>
      </c>
      <c r="G22" s="123"/>
      <c r="H22" s="123"/>
      <c r="I22" s="123"/>
      <c r="J22" s="123"/>
      <c r="K22" s="123"/>
      <c r="L22" s="123"/>
      <c r="M22" s="127"/>
      <c r="N22" s="123"/>
      <c r="O22" s="123">
        <v>4</v>
      </c>
      <c r="P22" s="123"/>
      <c r="Q22" s="123"/>
    </row>
    <row r="23" spans="1:17" s="108" customFormat="1" ht="16.5" customHeight="1" x14ac:dyDescent="0.2">
      <c r="A23" s="119"/>
      <c r="B23" s="113" t="s">
        <v>140</v>
      </c>
      <c r="C23" s="131">
        <f t="shared" si="0"/>
        <v>3</v>
      </c>
      <c r="D23" s="132">
        <v>82.500000000000014</v>
      </c>
      <c r="E23" s="123" t="s">
        <v>222</v>
      </c>
      <c r="F23" s="123">
        <v>1</v>
      </c>
      <c r="G23" s="123"/>
      <c r="H23" s="123"/>
      <c r="I23" s="123"/>
      <c r="J23" s="123"/>
      <c r="K23" s="123"/>
      <c r="L23" s="123"/>
      <c r="M23" s="127"/>
      <c r="N23" s="123"/>
      <c r="O23" s="123">
        <v>2</v>
      </c>
      <c r="P23" s="123"/>
      <c r="Q23" s="123"/>
    </row>
    <row r="24" spans="1:17" s="108" customFormat="1" ht="16.5" customHeight="1" x14ac:dyDescent="0.2">
      <c r="A24" s="119"/>
      <c r="B24" s="113" t="s">
        <v>141</v>
      </c>
      <c r="C24" s="131">
        <f t="shared" si="0"/>
        <v>45</v>
      </c>
      <c r="D24" s="132">
        <v>3960</v>
      </c>
      <c r="E24" s="123" t="s">
        <v>222</v>
      </c>
      <c r="F24" s="123">
        <v>20</v>
      </c>
      <c r="G24" s="123"/>
      <c r="H24" s="123"/>
      <c r="I24" s="123"/>
      <c r="J24" s="123"/>
      <c r="K24" s="123"/>
      <c r="L24" s="123"/>
      <c r="M24" s="127"/>
      <c r="N24" s="123"/>
      <c r="O24" s="123">
        <v>25</v>
      </c>
      <c r="P24" s="123"/>
      <c r="Q24" s="123"/>
    </row>
    <row r="25" spans="1:17" s="108" customFormat="1" ht="16.5" customHeight="1" x14ac:dyDescent="0.2">
      <c r="A25" s="119"/>
      <c r="B25" s="114" t="s">
        <v>142</v>
      </c>
      <c r="C25" s="131">
        <f t="shared" si="0"/>
        <v>15</v>
      </c>
      <c r="D25" s="132">
        <v>660</v>
      </c>
      <c r="E25" s="123" t="s">
        <v>221</v>
      </c>
      <c r="F25" s="123"/>
      <c r="G25" s="123"/>
      <c r="H25" s="123"/>
      <c r="I25" s="123"/>
      <c r="J25" s="123"/>
      <c r="K25" s="123"/>
      <c r="L25" s="123"/>
      <c r="M25" s="127"/>
      <c r="N25" s="123"/>
      <c r="O25" s="123">
        <v>15</v>
      </c>
      <c r="P25" s="123"/>
      <c r="Q25" s="123"/>
    </row>
    <row r="26" spans="1:17" s="108" customFormat="1" ht="16.5" customHeight="1" x14ac:dyDescent="0.2">
      <c r="A26" s="119"/>
      <c r="B26" s="114" t="s">
        <v>143</v>
      </c>
      <c r="C26" s="131">
        <f t="shared" si="0"/>
        <v>2</v>
      </c>
      <c r="D26" s="132">
        <v>66</v>
      </c>
      <c r="E26" s="123" t="s">
        <v>222</v>
      </c>
      <c r="F26" s="123">
        <v>1</v>
      </c>
      <c r="G26" s="123"/>
      <c r="H26" s="123"/>
      <c r="I26" s="123"/>
      <c r="J26" s="123"/>
      <c r="K26" s="123"/>
      <c r="L26" s="123"/>
      <c r="M26" s="127"/>
      <c r="N26" s="123"/>
      <c r="O26" s="123">
        <v>1</v>
      </c>
      <c r="P26" s="123"/>
      <c r="Q26" s="123"/>
    </row>
    <row r="27" spans="1:17" s="108" customFormat="1" ht="16.5" customHeight="1" x14ac:dyDescent="0.2">
      <c r="A27" s="119"/>
      <c r="B27" s="113" t="s">
        <v>144</v>
      </c>
      <c r="C27" s="131">
        <f t="shared" si="0"/>
        <v>24</v>
      </c>
      <c r="D27" s="132">
        <v>1056</v>
      </c>
      <c r="E27" s="123" t="s">
        <v>222</v>
      </c>
      <c r="F27" s="123"/>
      <c r="G27" s="123"/>
      <c r="H27" s="123"/>
      <c r="I27" s="123"/>
      <c r="J27" s="123"/>
      <c r="K27" s="123"/>
      <c r="L27" s="123"/>
      <c r="M27" s="127"/>
      <c r="N27" s="123"/>
      <c r="O27" s="123">
        <v>24</v>
      </c>
      <c r="P27" s="123"/>
      <c r="Q27" s="123"/>
    </row>
    <row r="28" spans="1:17" s="108" customFormat="1" ht="16.5" customHeight="1" x14ac:dyDescent="0.2">
      <c r="A28" s="119"/>
      <c r="B28" s="115" t="s">
        <v>145</v>
      </c>
      <c r="C28" s="131">
        <f t="shared" si="0"/>
        <v>3</v>
      </c>
      <c r="D28" s="132">
        <v>132</v>
      </c>
      <c r="E28" s="123" t="s">
        <v>222</v>
      </c>
      <c r="F28" s="123"/>
      <c r="G28" s="123"/>
      <c r="H28" s="123"/>
      <c r="I28" s="123"/>
      <c r="J28" s="123"/>
      <c r="K28" s="123"/>
      <c r="L28" s="123"/>
      <c r="M28" s="127"/>
      <c r="N28" s="123"/>
      <c r="O28" s="123">
        <v>3</v>
      </c>
      <c r="P28" s="123"/>
      <c r="Q28" s="123"/>
    </row>
    <row r="29" spans="1:17" s="108" customFormat="1" ht="24.75" customHeight="1" x14ac:dyDescent="0.2">
      <c r="A29" s="119"/>
      <c r="B29" s="120" t="s">
        <v>146</v>
      </c>
      <c r="C29" s="131">
        <f t="shared" si="0"/>
        <v>6</v>
      </c>
      <c r="D29" s="132">
        <v>3960</v>
      </c>
      <c r="E29" s="123" t="s">
        <v>222</v>
      </c>
      <c r="F29" s="123"/>
      <c r="G29" s="123"/>
      <c r="H29" s="123"/>
      <c r="I29" s="123"/>
      <c r="J29" s="123"/>
      <c r="K29" s="123"/>
      <c r="L29" s="123"/>
      <c r="M29" s="127"/>
      <c r="N29" s="123"/>
      <c r="O29" s="123">
        <v>6</v>
      </c>
      <c r="P29" s="123"/>
      <c r="Q29" s="123"/>
    </row>
    <row r="30" spans="1:17" s="108" customFormat="1" ht="16.5" customHeight="1" x14ac:dyDescent="0.2">
      <c r="A30" s="119"/>
      <c r="B30" s="114" t="s">
        <v>147</v>
      </c>
      <c r="C30" s="131">
        <f t="shared" si="0"/>
        <v>144</v>
      </c>
      <c r="D30" s="132">
        <v>1584</v>
      </c>
      <c r="E30" s="123" t="s">
        <v>222</v>
      </c>
      <c r="F30" s="123">
        <v>72</v>
      </c>
      <c r="G30" s="123"/>
      <c r="H30" s="123"/>
      <c r="I30" s="123"/>
      <c r="J30" s="123"/>
      <c r="K30" s="123"/>
      <c r="L30" s="123"/>
      <c r="M30" s="124"/>
      <c r="N30" s="123"/>
      <c r="O30" s="123">
        <v>72</v>
      </c>
      <c r="P30" s="123"/>
      <c r="Q30" s="123"/>
    </row>
    <row r="31" spans="1:17" s="108" customFormat="1" ht="16.5" customHeight="1" x14ac:dyDescent="0.2">
      <c r="A31" s="119"/>
      <c r="B31" s="113" t="s">
        <v>148</v>
      </c>
      <c r="C31" s="131">
        <f t="shared" si="0"/>
        <v>6</v>
      </c>
      <c r="D31" s="132">
        <v>231</v>
      </c>
      <c r="E31" s="123" t="s">
        <v>222</v>
      </c>
      <c r="F31" s="123"/>
      <c r="G31" s="123"/>
      <c r="H31" s="123"/>
      <c r="I31" s="123"/>
      <c r="J31" s="123"/>
      <c r="K31" s="123"/>
      <c r="L31" s="123"/>
      <c r="M31" s="127"/>
      <c r="N31" s="123"/>
      <c r="O31" s="123">
        <v>6</v>
      </c>
      <c r="P31" s="123"/>
      <c r="Q31" s="123"/>
    </row>
    <row r="32" spans="1:17" s="108" customFormat="1" ht="16.5" customHeight="1" x14ac:dyDescent="0.2">
      <c r="A32" s="119"/>
      <c r="B32" s="113" t="s">
        <v>149</v>
      </c>
      <c r="C32" s="131">
        <f t="shared" si="0"/>
        <v>3</v>
      </c>
      <c r="D32" s="132">
        <v>1320.0000000000002</v>
      </c>
      <c r="E32" s="123" t="s">
        <v>223</v>
      </c>
      <c r="F32" s="123"/>
      <c r="G32" s="123"/>
      <c r="H32" s="123"/>
      <c r="I32" s="123"/>
      <c r="J32" s="123"/>
      <c r="K32" s="123"/>
      <c r="L32" s="123"/>
      <c r="M32" s="127"/>
      <c r="N32" s="123"/>
      <c r="O32" s="123">
        <v>3</v>
      </c>
      <c r="P32" s="123"/>
      <c r="Q32" s="123"/>
    </row>
    <row r="33" spans="1:17" s="108" customFormat="1" ht="16.5" customHeight="1" x14ac:dyDescent="0.2">
      <c r="A33" s="119"/>
      <c r="B33" s="113" t="s">
        <v>150</v>
      </c>
      <c r="C33" s="131">
        <f t="shared" si="0"/>
        <v>50</v>
      </c>
      <c r="D33" s="132">
        <v>8250</v>
      </c>
      <c r="E33" s="123" t="s">
        <v>223</v>
      </c>
      <c r="F33" s="123"/>
      <c r="G33" s="123"/>
      <c r="H33" s="123"/>
      <c r="I33" s="123"/>
      <c r="J33" s="123"/>
      <c r="K33" s="123"/>
      <c r="L33" s="123"/>
      <c r="M33" s="127"/>
      <c r="N33" s="123"/>
      <c r="O33" s="123">
        <v>50</v>
      </c>
      <c r="P33" s="123"/>
      <c r="Q33" s="123"/>
    </row>
    <row r="34" spans="1:17" s="108" customFormat="1" ht="16.5" customHeight="1" x14ac:dyDescent="0.2">
      <c r="A34" s="119"/>
      <c r="B34" s="113" t="s">
        <v>151</v>
      </c>
      <c r="C34" s="131">
        <f t="shared" si="0"/>
        <v>30</v>
      </c>
      <c r="D34" s="132">
        <v>1485.0000000000002</v>
      </c>
      <c r="E34" s="123" t="s">
        <v>222</v>
      </c>
      <c r="F34" s="123"/>
      <c r="G34" s="123"/>
      <c r="H34" s="123"/>
      <c r="I34" s="123"/>
      <c r="J34" s="123"/>
      <c r="K34" s="123"/>
      <c r="L34" s="123"/>
      <c r="M34" s="127"/>
      <c r="N34" s="123"/>
      <c r="O34" s="123">
        <v>30</v>
      </c>
      <c r="P34" s="123"/>
      <c r="Q34" s="123"/>
    </row>
    <row r="35" spans="1:17" s="108" customFormat="1" ht="16.5" customHeight="1" x14ac:dyDescent="0.2">
      <c r="A35" s="119"/>
      <c r="B35" s="114" t="s">
        <v>152</v>
      </c>
      <c r="C35" s="131">
        <f t="shared" si="0"/>
        <v>700</v>
      </c>
      <c r="D35" s="132">
        <v>13860</v>
      </c>
      <c r="E35" s="123" t="s">
        <v>223</v>
      </c>
      <c r="F35" s="123">
        <v>350</v>
      </c>
      <c r="G35" s="123"/>
      <c r="H35" s="123"/>
      <c r="I35" s="123"/>
      <c r="J35" s="123"/>
      <c r="K35" s="123"/>
      <c r="L35" s="123"/>
      <c r="M35" s="124"/>
      <c r="N35" s="123"/>
      <c r="O35" s="123">
        <v>350</v>
      </c>
      <c r="P35" s="123"/>
      <c r="Q35" s="123"/>
    </row>
    <row r="36" spans="1:17" s="108" customFormat="1" ht="16.5" customHeight="1" x14ac:dyDescent="0.2">
      <c r="A36" s="119"/>
      <c r="B36" s="116" t="s">
        <v>153</v>
      </c>
      <c r="C36" s="131">
        <f t="shared" si="0"/>
        <v>3</v>
      </c>
      <c r="D36" s="132">
        <v>148.50000000000003</v>
      </c>
      <c r="E36" s="123" t="s">
        <v>222</v>
      </c>
      <c r="F36" s="123"/>
      <c r="G36" s="123"/>
      <c r="H36" s="123"/>
      <c r="I36" s="123"/>
      <c r="J36" s="123"/>
      <c r="K36" s="123"/>
      <c r="L36" s="123"/>
      <c r="M36" s="127"/>
      <c r="N36" s="123"/>
      <c r="O36" s="123">
        <v>3</v>
      </c>
      <c r="P36" s="123"/>
      <c r="Q36" s="123"/>
    </row>
    <row r="37" spans="1:17" s="108" customFormat="1" ht="16.5" customHeight="1" x14ac:dyDescent="0.2">
      <c r="A37" s="119"/>
      <c r="B37" s="117" t="s">
        <v>154</v>
      </c>
      <c r="C37" s="131">
        <f t="shared" si="0"/>
        <v>30</v>
      </c>
      <c r="D37" s="132">
        <v>1650.0000000000002</v>
      </c>
      <c r="E37" s="123" t="s">
        <v>222</v>
      </c>
      <c r="F37" s="123"/>
      <c r="G37" s="123"/>
      <c r="H37" s="123"/>
      <c r="I37" s="123"/>
      <c r="J37" s="123"/>
      <c r="K37" s="123"/>
      <c r="L37" s="123"/>
      <c r="M37" s="127"/>
      <c r="N37" s="123"/>
      <c r="O37" s="123">
        <v>30</v>
      </c>
      <c r="P37" s="123"/>
      <c r="Q37" s="123"/>
    </row>
    <row r="38" spans="1:17" s="108" customFormat="1" ht="16.5" customHeight="1" x14ac:dyDescent="0.2">
      <c r="A38" s="119"/>
      <c r="B38" s="117" t="s">
        <v>155</v>
      </c>
      <c r="C38" s="131">
        <f t="shared" si="0"/>
        <v>100</v>
      </c>
      <c r="D38" s="132">
        <v>40154.400000000001</v>
      </c>
      <c r="E38" s="123" t="s">
        <v>222</v>
      </c>
      <c r="F38" s="123"/>
      <c r="G38" s="123"/>
      <c r="H38" s="123"/>
      <c r="I38" s="123"/>
      <c r="J38" s="123"/>
      <c r="K38" s="123"/>
      <c r="L38" s="123"/>
      <c r="M38" s="127"/>
      <c r="N38" s="123"/>
      <c r="O38" s="123">
        <v>100</v>
      </c>
      <c r="P38" s="123"/>
      <c r="Q38" s="123"/>
    </row>
    <row r="39" spans="1:17" s="108" customFormat="1" ht="16.5" customHeight="1" x14ac:dyDescent="0.2">
      <c r="A39" s="119"/>
      <c r="B39" s="117" t="s">
        <v>156</v>
      </c>
      <c r="C39" s="131">
        <f t="shared" si="0"/>
        <v>100</v>
      </c>
      <c r="D39" s="132">
        <v>40154.400000000001</v>
      </c>
      <c r="E39" s="123" t="s">
        <v>222</v>
      </c>
      <c r="F39" s="123"/>
      <c r="G39" s="123"/>
      <c r="H39" s="123"/>
      <c r="I39" s="123"/>
      <c r="J39" s="123"/>
      <c r="K39" s="123"/>
      <c r="L39" s="123"/>
      <c r="M39" s="127"/>
      <c r="N39" s="123"/>
      <c r="O39" s="123">
        <v>100</v>
      </c>
      <c r="P39" s="123"/>
      <c r="Q39" s="123"/>
    </row>
    <row r="40" spans="1:17" s="108" customFormat="1" ht="16.5" customHeight="1" x14ac:dyDescent="0.2">
      <c r="A40" s="119"/>
      <c r="B40" s="117" t="s">
        <v>157</v>
      </c>
      <c r="C40" s="131">
        <f t="shared" si="0"/>
        <v>25</v>
      </c>
      <c r="D40" s="132">
        <v>2200</v>
      </c>
      <c r="E40" s="123" t="s">
        <v>221</v>
      </c>
      <c r="F40" s="123"/>
      <c r="G40" s="123"/>
      <c r="H40" s="123"/>
      <c r="I40" s="123"/>
      <c r="J40" s="123"/>
      <c r="K40" s="123"/>
      <c r="L40" s="123"/>
      <c r="M40" s="127"/>
      <c r="N40" s="123"/>
      <c r="O40" s="123">
        <v>25</v>
      </c>
      <c r="P40" s="123"/>
      <c r="Q40" s="123"/>
    </row>
    <row r="41" spans="1:17" s="108" customFormat="1" ht="16.5" customHeight="1" x14ac:dyDescent="0.2">
      <c r="A41" s="119"/>
      <c r="B41" s="116" t="s">
        <v>158</v>
      </c>
      <c r="C41" s="131">
        <f t="shared" si="0"/>
        <v>6</v>
      </c>
      <c r="D41" s="132">
        <v>528</v>
      </c>
      <c r="E41" s="123" t="s">
        <v>223</v>
      </c>
      <c r="F41" s="123"/>
      <c r="G41" s="123"/>
      <c r="H41" s="123"/>
      <c r="I41" s="123"/>
      <c r="J41" s="123"/>
      <c r="K41" s="123"/>
      <c r="L41" s="123"/>
      <c r="M41" s="127"/>
      <c r="N41" s="123"/>
      <c r="O41" s="123">
        <v>6</v>
      </c>
      <c r="P41" s="123"/>
      <c r="Q41" s="123"/>
    </row>
    <row r="42" spans="1:17" s="108" customFormat="1" ht="16.5" customHeight="1" x14ac:dyDescent="0.2">
      <c r="A42" s="119"/>
      <c r="B42" s="117" t="s">
        <v>159</v>
      </c>
      <c r="C42" s="131">
        <f t="shared" si="0"/>
        <v>3</v>
      </c>
      <c r="D42" s="132">
        <v>495</v>
      </c>
      <c r="E42" s="123" t="s">
        <v>223</v>
      </c>
      <c r="F42" s="123"/>
      <c r="G42" s="123"/>
      <c r="H42" s="123"/>
      <c r="I42" s="123"/>
      <c r="J42" s="123"/>
      <c r="K42" s="123"/>
      <c r="L42" s="123"/>
      <c r="M42" s="127"/>
      <c r="N42" s="123"/>
      <c r="O42" s="123">
        <v>3</v>
      </c>
      <c r="P42" s="123"/>
      <c r="Q42" s="123"/>
    </row>
    <row r="43" spans="1:17" s="108" customFormat="1" ht="16.5" customHeight="1" x14ac:dyDescent="0.2">
      <c r="A43" s="119"/>
      <c r="B43" s="116" t="s">
        <v>160</v>
      </c>
      <c r="C43" s="131">
        <f t="shared" si="0"/>
        <v>6</v>
      </c>
      <c r="D43" s="132">
        <v>567.6</v>
      </c>
      <c r="E43" s="123" t="s">
        <v>223</v>
      </c>
      <c r="F43" s="123"/>
      <c r="G43" s="123"/>
      <c r="H43" s="123"/>
      <c r="I43" s="123"/>
      <c r="J43" s="123"/>
      <c r="K43" s="123"/>
      <c r="L43" s="123"/>
      <c r="M43" s="127"/>
      <c r="N43" s="123"/>
      <c r="O43" s="123">
        <v>6</v>
      </c>
      <c r="P43" s="123"/>
      <c r="Q43" s="123"/>
    </row>
    <row r="44" spans="1:17" s="108" customFormat="1" ht="16.5" customHeight="1" x14ac:dyDescent="0.2">
      <c r="A44" s="119"/>
      <c r="B44" s="116" t="s">
        <v>161</v>
      </c>
      <c r="C44" s="131">
        <f t="shared" si="0"/>
        <v>24</v>
      </c>
      <c r="D44" s="132">
        <v>3273.6000000000004</v>
      </c>
      <c r="E44" s="123" t="s">
        <v>222</v>
      </c>
      <c r="F44" s="123"/>
      <c r="G44" s="123"/>
      <c r="H44" s="123"/>
      <c r="I44" s="123"/>
      <c r="J44" s="123"/>
      <c r="K44" s="123"/>
      <c r="L44" s="123"/>
      <c r="M44" s="127"/>
      <c r="N44" s="123"/>
      <c r="O44" s="123">
        <v>24</v>
      </c>
      <c r="P44" s="123"/>
      <c r="Q44" s="123"/>
    </row>
    <row r="45" spans="1:17" s="108" customFormat="1" ht="16.5" customHeight="1" x14ac:dyDescent="0.2">
      <c r="A45" s="119"/>
      <c r="B45" s="117" t="s">
        <v>162</v>
      </c>
      <c r="C45" s="131">
        <f t="shared" si="0"/>
        <v>6</v>
      </c>
      <c r="D45" s="132">
        <v>2640.0000000000005</v>
      </c>
      <c r="E45" s="123" t="s">
        <v>222</v>
      </c>
      <c r="F45" s="123"/>
      <c r="G45" s="123"/>
      <c r="H45" s="123"/>
      <c r="I45" s="123"/>
      <c r="J45" s="123"/>
      <c r="K45" s="123"/>
      <c r="L45" s="123"/>
      <c r="M45" s="127"/>
      <c r="N45" s="123"/>
      <c r="O45" s="123">
        <v>6</v>
      </c>
      <c r="P45" s="123"/>
      <c r="Q45" s="123"/>
    </row>
    <row r="46" spans="1:17" s="108" customFormat="1" ht="16.5" customHeight="1" x14ac:dyDescent="0.2">
      <c r="A46" s="119"/>
      <c r="B46" s="117" t="s">
        <v>163</v>
      </c>
      <c r="C46" s="131">
        <f t="shared" si="0"/>
        <v>15</v>
      </c>
      <c r="D46" s="132">
        <v>1237.5</v>
      </c>
      <c r="E46" s="123" t="s">
        <v>222</v>
      </c>
      <c r="F46" s="123"/>
      <c r="G46" s="123"/>
      <c r="H46" s="123"/>
      <c r="I46" s="123"/>
      <c r="J46" s="123"/>
      <c r="K46" s="123"/>
      <c r="L46" s="123"/>
      <c r="M46" s="127"/>
      <c r="N46" s="123"/>
      <c r="O46" s="123">
        <v>15</v>
      </c>
      <c r="P46" s="123"/>
      <c r="Q46" s="123"/>
    </row>
    <row r="47" spans="1:17" s="108" customFormat="1" ht="16.5" customHeight="1" x14ac:dyDescent="0.2">
      <c r="A47" s="119"/>
      <c r="B47" s="116" t="s">
        <v>164</v>
      </c>
      <c r="C47" s="131">
        <f t="shared" si="0"/>
        <v>3</v>
      </c>
      <c r="D47" s="132">
        <v>99</v>
      </c>
      <c r="E47" s="123" t="s">
        <v>222</v>
      </c>
      <c r="F47" s="123"/>
      <c r="G47" s="123"/>
      <c r="H47" s="123"/>
      <c r="I47" s="123"/>
      <c r="J47" s="123"/>
      <c r="K47" s="123"/>
      <c r="L47" s="123"/>
      <c r="M47" s="127"/>
      <c r="N47" s="123"/>
      <c r="O47" s="123">
        <v>3</v>
      </c>
      <c r="P47" s="123"/>
      <c r="Q47" s="123"/>
    </row>
    <row r="48" spans="1:17" s="108" customFormat="1" ht="16.5" customHeight="1" x14ac:dyDescent="0.2">
      <c r="A48" s="119"/>
      <c r="B48" s="116" t="s">
        <v>165</v>
      </c>
      <c r="C48" s="131">
        <f t="shared" si="0"/>
        <v>3</v>
      </c>
      <c r="D48" s="132">
        <v>495</v>
      </c>
      <c r="E48" s="123" t="s">
        <v>222</v>
      </c>
      <c r="F48" s="123"/>
      <c r="G48" s="123"/>
      <c r="H48" s="123"/>
      <c r="I48" s="123"/>
      <c r="J48" s="123"/>
      <c r="K48" s="123"/>
      <c r="L48" s="123"/>
      <c r="M48" s="127"/>
      <c r="N48" s="123"/>
      <c r="O48" s="123">
        <v>3</v>
      </c>
      <c r="P48" s="123"/>
      <c r="Q48" s="123"/>
    </row>
    <row r="49" spans="1:17" s="108" customFormat="1" ht="16.5" customHeight="1" x14ac:dyDescent="0.2">
      <c r="A49" s="119"/>
      <c r="B49" s="116" t="s">
        <v>166</v>
      </c>
      <c r="C49" s="131">
        <f t="shared" si="0"/>
        <v>6</v>
      </c>
      <c r="D49" s="132">
        <v>330.00000000000006</v>
      </c>
      <c r="E49" s="123" t="s">
        <v>222</v>
      </c>
      <c r="F49" s="123"/>
      <c r="G49" s="123"/>
      <c r="H49" s="123"/>
      <c r="I49" s="123"/>
      <c r="J49" s="123"/>
      <c r="K49" s="123"/>
      <c r="L49" s="123"/>
      <c r="M49" s="127"/>
      <c r="N49" s="123"/>
      <c r="O49" s="123">
        <v>6</v>
      </c>
      <c r="P49" s="123"/>
      <c r="Q49" s="123"/>
    </row>
    <row r="50" spans="1:17" s="108" customFormat="1" ht="16.5" customHeight="1" x14ac:dyDescent="0.2">
      <c r="A50" s="119"/>
      <c r="B50" s="117" t="s">
        <v>167</v>
      </c>
      <c r="C50" s="131">
        <f t="shared" si="0"/>
        <v>36</v>
      </c>
      <c r="D50" s="132">
        <v>3168</v>
      </c>
      <c r="E50" s="123" t="s">
        <v>222</v>
      </c>
      <c r="F50" s="123"/>
      <c r="G50" s="123"/>
      <c r="H50" s="123"/>
      <c r="I50" s="123"/>
      <c r="J50" s="123"/>
      <c r="K50" s="123"/>
      <c r="L50" s="123"/>
      <c r="M50" s="127"/>
      <c r="N50" s="123"/>
      <c r="O50" s="123">
        <v>36</v>
      </c>
      <c r="P50" s="123"/>
      <c r="Q50" s="123"/>
    </row>
    <row r="51" spans="1:17" s="108" customFormat="1" ht="16.5" customHeight="1" x14ac:dyDescent="0.2">
      <c r="A51" s="119"/>
      <c r="B51" s="117" t="s">
        <v>168</v>
      </c>
      <c r="C51" s="131">
        <f t="shared" si="0"/>
        <v>11</v>
      </c>
      <c r="D51" s="132">
        <v>5500</v>
      </c>
      <c r="E51" s="123" t="s">
        <v>222</v>
      </c>
      <c r="F51" s="123"/>
      <c r="G51" s="123"/>
      <c r="H51" s="123"/>
      <c r="I51" s="123"/>
      <c r="J51" s="123"/>
      <c r="K51" s="123"/>
      <c r="L51" s="123"/>
      <c r="M51" s="127"/>
      <c r="N51" s="123"/>
      <c r="O51" s="123">
        <v>11</v>
      </c>
      <c r="P51" s="123"/>
      <c r="Q51" s="123"/>
    </row>
    <row r="52" spans="1:17" s="108" customFormat="1" ht="16.5" customHeight="1" x14ac:dyDescent="0.2">
      <c r="A52" s="119"/>
      <c r="B52" s="117" t="s">
        <v>169</v>
      </c>
      <c r="C52" s="131">
        <f t="shared" si="0"/>
        <v>3</v>
      </c>
      <c r="D52" s="132">
        <v>165.00000000000003</v>
      </c>
      <c r="E52" s="123" t="s">
        <v>222</v>
      </c>
      <c r="F52" s="123"/>
      <c r="G52" s="123"/>
      <c r="H52" s="123"/>
      <c r="I52" s="123"/>
      <c r="J52" s="123"/>
      <c r="K52" s="123"/>
      <c r="L52" s="123"/>
      <c r="M52" s="127"/>
      <c r="N52" s="123"/>
      <c r="O52" s="123">
        <v>3</v>
      </c>
      <c r="P52" s="123"/>
      <c r="Q52" s="123"/>
    </row>
    <row r="53" spans="1:17" s="108" customFormat="1" ht="16.5" customHeight="1" x14ac:dyDescent="0.2">
      <c r="A53" s="119"/>
      <c r="B53" s="117" t="s">
        <v>170</v>
      </c>
      <c r="C53" s="131">
        <f t="shared" si="0"/>
        <v>3</v>
      </c>
      <c r="D53" s="132">
        <v>165.00000000000003</v>
      </c>
      <c r="E53" s="123" t="s">
        <v>222</v>
      </c>
      <c r="F53" s="123"/>
      <c r="G53" s="123"/>
      <c r="H53" s="123"/>
      <c r="I53" s="123"/>
      <c r="J53" s="123"/>
      <c r="K53" s="123"/>
      <c r="L53" s="123"/>
      <c r="M53" s="127"/>
      <c r="N53" s="123"/>
      <c r="O53" s="123">
        <v>3</v>
      </c>
      <c r="P53" s="123"/>
      <c r="Q53" s="123"/>
    </row>
    <row r="54" spans="1:17" s="108" customFormat="1" ht="16.5" customHeight="1" x14ac:dyDescent="0.2">
      <c r="A54" s="119"/>
      <c r="B54" s="117" t="s">
        <v>171</v>
      </c>
      <c r="C54" s="131">
        <f t="shared" si="0"/>
        <v>3</v>
      </c>
      <c r="D54" s="132">
        <v>660.00000000000011</v>
      </c>
      <c r="E54" s="123" t="s">
        <v>222</v>
      </c>
      <c r="F54" s="123"/>
      <c r="G54" s="123"/>
      <c r="H54" s="123"/>
      <c r="I54" s="123"/>
      <c r="J54" s="123"/>
      <c r="K54" s="123"/>
      <c r="L54" s="123"/>
      <c r="M54" s="127"/>
      <c r="N54" s="123"/>
      <c r="O54" s="123">
        <v>3</v>
      </c>
      <c r="P54" s="123"/>
      <c r="Q54" s="123"/>
    </row>
    <row r="55" spans="1:17" s="108" customFormat="1" ht="16.5" customHeight="1" x14ac:dyDescent="0.2">
      <c r="A55" s="119"/>
      <c r="B55" s="116" t="s">
        <v>172</v>
      </c>
      <c r="C55" s="131">
        <f t="shared" si="0"/>
        <v>3</v>
      </c>
      <c r="D55" s="132">
        <v>115.5</v>
      </c>
      <c r="E55" s="123" t="s">
        <v>222</v>
      </c>
      <c r="F55" s="123"/>
      <c r="G55" s="123"/>
      <c r="H55" s="123"/>
      <c r="I55" s="123"/>
      <c r="J55" s="123"/>
      <c r="K55" s="123"/>
      <c r="L55" s="123"/>
      <c r="M55" s="127"/>
      <c r="N55" s="123"/>
      <c r="O55" s="123">
        <v>3</v>
      </c>
      <c r="P55" s="123"/>
      <c r="Q55" s="123"/>
    </row>
    <row r="56" spans="1:17" s="108" customFormat="1" ht="16.5" customHeight="1" x14ac:dyDescent="0.2">
      <c r="A56" s="119"/>
      <c r="B56" s="116" t="s">
        <v>173</v>
      </c>
      <c r="C56" s="131">
        <f t="shared" si="0"/>
        <v>15</v>
      </c>
      <c r="D56" s="132">
        <v>1072.5</v>
      </c>
      <c r="E56" s="123" t="s">
        <v>222</v>
      </c>
      <c r="F56" s="123"/>
      <c r="G56" s="123"/>
      <c r="H56" s="123"/>
      <c r="I56" s="123"/>
      <c r="J56" s="123"/>
      <c r="K56" s="123"/>
      <c r="L56" s="123"/>
      <c r="M56" s="127"/>
      <c r="N56" s="123"/>
      <c r="O56" s="123">
        <v>15</v>
      </c>
      <c r="P56" s="123"/>
      <c r="Q56" s="123"/>
    </row>
    <row r="57" spans="1:17" s="108" customFormat="1" ht="25.5" customHeight="1" x14ac:dyDescent="0.2">
      <c r="A57" s="119"/>
      <c r="B57" s="129" t="s">
        <v>174</v>
      </c>
      <c r="C57" s="131">
        <f t="shared" si="0"/>
        <v>3</v>
      </c>
      <c r="D57" s="132">
        <v>990</v>
      </c>
      <c r="E57" s="123" t="s">
        <v>222</v>
      </c>
      <c r="F57" s="123"/>
      <c r="G57" s="123"/>
      <c r="H57" s="123"/>
      <c r="I57" s="123"/>
      <c r="J57" s="123"/>
      <c r="K57" s="123"/>
      <c r="L57" s="123"/>
      <c r="M57" s="127"/>
      <c r="N57" s="123"/>
      <c r="O57" s="123">
        <v>3</v>
      </c>
      <c r="P57" s="123"/>
      <c r="Q57" s="123"/>
    </row>
    <row r="58" spans="1:17" s="108" customFormat="1" ht="16.5" customHeight="1" x14ac:dyDescent="0.2">
      <c r="A58" s="119"/>
      <c r="B58" s="117" t="s">
        <v>175</v>
      </c>
      <c r="C58" s="131">
        <f t="shared" si="0"/>
        <v>18</v>
      </c>
      <c r="D58" s="132">
        <v>495.00000000000006</v>
      </c>
      <c r="E58" s="123" t="s">
        <v>222</v>
      </c>
      <c r="F58" s="123"/>
      <c r="G58" s="123"/>
      <c r="H58" s="123"/>
      <c r="I58" s="123"/>
      <c r="J58" s="123"/>
      <c r="K58" s="123"/>
      <c r="L58" s="123"/>
      <c r="M58" s="127"/>
      <c r="N58" s="123"/>
      <c r="O58" s="123">
        <v>18</v>
      </c>
      <c r="P58" s="123"/>
      <c r="Q58" s="123"/>
    </row>
    <row r="59" spans="1:17" s="108" customFormat="1" ht="16.5" customHeight="1" x14ac:dyDescent="0.2">
      <c r="A59" s="119"/>
      <c r="B59" s="116" t="s">
        <v>176</v>
      </c>
      <c r="C59" s="131">
        <f t="shared" si="0"/>
        <v>15</v>
      </c>
      <c r="D59" s="132">
        <v>247.5</v>
      </c>
      <c r="E59" s="123" t="s">
        <v>222</v>
      </c>
      <c r="F59" s="123"/>
      <c r="G59" s="123"/>
      <c r="H59" s="123"/>
      <c r="I59" s="123"/>
      <c r="J59" s="123"/>
      <c r="K59" s="123"/>
      <c r="L59" s="123"/>
      <c r="M59" s="127"/>
      <c r="N59" s="123"/>
      <c r="O59" s="123">
        <v>15</v>
      </c>
      <c r="P59" s="123"/>
      <c r="Q59" s="123"/>
    </row>
    <row r="60" spans="1:17" s="108" customFormat="1" ht="16.5" customHeight="1" x14ac:dyDescent="0.2">
      <c r="A60" s="119"/>
      <c r="B60" s="118" t="s">
        <v>177</v>
      </c>
      <c r="C60" s="131">
        <f t="shared" si="0"/>
        <v>12</v>
      </c>
      <c r="D60" s="132">
        <v>330.00000000000006</v>
      </c>
      <c r="E60" s="123" t="s">
        <v>222</v>
      </c>
      <c r="F60" s="123"/>
      <c r="G60" s="123"/>
      <c r="H60" s="123"/>
      <c r="I60" s="123"/>
      <c r="J60" s="123"/>
      <c r="K60" s="123"/>
      <c r="L60" s="123"/>
      <c r="M60" s="127"/>
      <c r="N60" s="123"/>
      <c r="O60" s="123">
        <v>12</v>
      </c>
      <c r="P60" s="123"/>
      <c r="Q60" s="123"/>
    </row>
    <row r="61" spans="1:17" s="108" customFormat="1" ht="16.5" customHeight="1" x14ac:dyDescent="0.2">
      <c r="A61" s="119"/>
      <c r="B61" s="116" t="s">
        <v>178</v>
      </c>
      <c r="C61" s="131">
        <f t="shared" si="0"/>
        <v>3</v>
      </c>
      <c r="D61" s="132">
        <v>115.5</v>
      </c>
      <c r="E61" s="123" t="s">
        <v>222</v>
      </c>
      <c r="F61" s="123"/>
      <c r="G61" s="123"/>
      <c r="H61" s="123"/>
      <c r="I61" s="123"/>
      <c r="J61" s="123"/>
      <c r="K61" s="123"/>
      <c r="L61" s="123"/>
      <c r="M61" s="127"/>
      <c r="N61" s="123"/>
      <c r="O61" s="123">
        <v>3</v>
      </c>
      <c r="P61" s="123"/>
      <c r="Q61" s="123"/>
    </row>
    <row r="62" spans="1:17" s="108" customFormat="1" ht="16.5" customHeight="1" x14ac:dyDescent="0.2">
      <c r="A62" s="119"/>
      <c r="B62" s="116" t="s">
        <v>179</v>
      </c>
      <c r="C62" s="131">
        <f t="shared" si="0"/>
        <v>3</v>
      </c>
      <c r="D62" s="132">
        <v>2640.0000000000005</v>
      </c>
      <c r="E62" s="123" t="s">
        <v>223</v>
      </c>
      <c r="F62" s="123"/>
      <c r="G62" s="123"/>
      <c r="H62" s="123"/>
      <c r="I62" s="123"/>
      <c r="J62" s="123"/>
      <c r="K62" s="123"/>
      <c r="L62" s="123"/>
      <c r="M62" s="127"/>
      <c r="N62" s="123"/>
      <c r="O62" s="123">
        <v>3</v>
      </c>
      <c r="P62" s="123"/>
      <c r="Q62" s="123"/>
    </row>
    <row r="63" spans="1:17" s="108" customFormat="1" ht="16.5" customHeight="1" x14ac:dyDescent="0.2">
      <c r="A63" s="119"/>
      <c r="B63" s="111" t="s">
        <v>180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2"/>
      <c r="N63" s="121"/>
      <c r="O63" s="121"/>
      <c r="P63" s="121"/>
      <c r="Q63" s="121"/>
    </row>
    <row r="64" spans="1:17" s="108" customFormat="1" ht="16.5" customHeight="1" x14ac:dyDescent="0.2">
      <c r="A64" s="119"/>
      <c r="B64" s="110" t="s">
        <v>181</v>
      </c>
      <c r="C64" s="131">
        <f t="shared" si="0"/>
        <v>90</v>
      </c>
      <c r="D64" s="132">
        <v>9900.0000000000018</v>
      </c>
      <c r="E64" s="123" t="s">
        <v>221</v>
      </c>
      <c r="F64" s="123"/>
      <c r="G64" s="123"/>
      <c r="H64" s="123"/>
      <c r="I64" s="123"/>
      <c r="J64" s="123"/>
      <c r="K64" s="123"/>
      <c r="L64" s="123"/>
      <c r="M64" s="127"/>
      <c r="N64" s="123"/>
      <c r="O64" s="123">
        <v>90</v>
      </c>
      <c r="P64" s="123"/>
      <c r="Q64" s="123"/>
    </row>
    <row r="65" spans="1:17" s="108" customFormat="1" ht="16.5" customHeight="1" x14ac:dyDescent="0.2">
      <c r="A65" s="119"/>
      <c r="B65" s="110" t="s">
        <v>182</v>
      </c>
      <c r="C65" s="131">
        <f t="shared" si="0"/>
        <v>90</v>
      </c>
      <c r="D65" s="132">
        <v>9900.0000000000018</v>
      </c>
      <c r="E65" s="123" t="s">
        <v>221</v>
      </c>
      <c r="F65" s="123"/>
      <c r="G65" s="123"/>
      <c r="H65" s="123"/>
      <c r="I65" s="123"/>
      <c r="J65" s="123"/>
      <c r="K65" s="123"/>
      <c r="L65" s="123"/>
      <c r="M65" s="127"/>
      <c r="N65" s="123"/>
      <c r="O65" s="123">
        <v>90</v>
      </c>
      <c r="P65" s="123"/>
      <c r="Q65" s="123"/>
    </row>
    <row r="66" spans="1:17" s="108" customFormat="1" ht="16.5" customHeight="1" x14ac:dyDescent="0.2">
      <c r="A66" s="119"/>
      <c r="B66" s="110" t="s">
        <v>183</v>
      </c>
      <c r="C66" s="131">
        <f t="shared" si="0"/>
        <v>150</v>
      </c>
      <c r="D66" s="132">
        <v>8250.0000000000018</v>
      </c>
      <c r="E66" s="123" t="s">
        <v>222</v>
      </c>
      <c r="F66" s="123"/>
      <c r="G66" s="123"/>
      <c r="H66" s="123"/>
      <c r="I66" s="123"/>
      <c r="J66" s="123"/>
      <c r="K66" s="123"/>
      <c r="L66" s="123"/>
      <c r="M66" s="127"/>
      <c r="N66" s="123"/>
      <c r="O66" s="123">
        <v>150</v>
      </c>
      <c r="P66" s="123"/>
      <c r="Q66" s="123"/>
    </row>
    <row r="67" spans="1:17" s="108" customFormat="1" ht="16.5" customHeight="1" x14ac:dyDescent="0.2">
      <c r="A67" s="119"/>
      <c r="B67" s="110" t="s">
        <v>184</v>
      </c>
      <c r="C67" s="131">
        <f t="shared" si="0"/>
        <v>80</v>
      </c>
      <c r="D67" s="132">
        <v>22000</v>
      </c>
      <c r="E67" s="123" t="s">
        <v>223</v>
      </c>
      <c r="F67" s="123"/>
      <c r="G67" s="123"/>
      <c r="H67" s="123"/>
      <c r="I67" s="123"/>
      <c r="J67" s="123"/>
      <c r="K67" s="123"/>
      <c r="L67" s="123"/>
      <c r="M67" s="124"/>
      <c r="N67" s="123"/>
      <c r="O67" s="123">
        <v>80</v>
      </c>
      <c r="P67" s="123"/>
      <c r="Q67" s="123"/>
    </row>
    <row r="68" spans="1:17" s="108" customFormat="1" ht="16.5" customHeight="1" x14ac:dyDescent="0.2">
      <c r="A68" s="119"/>
      <c r="B68" s="110" t="s">
        <v>185</v>
      </c>
      <c r="C68" s="131">
        <f t="shared" si="0"/>
        <v>50</v>
      </c>
      <c r="D68" s="132">
        <v>3850</v>
      </c>
      <c r="E68" s="123" t="s">
        <v>221</v>
      </c>
      <c r="F68" s="123"/>
      <c r="G68" s="123"/>
      <c r="H68" s="123"/>
      <c r="I68" s="128"/>
      <c r="J68" s="123"/>
      <c r="K68" s="123"/>
      <c r="L68" s="123"/>
      <c r="M68" s="127"/>
      <c r="N68" s="123"/>
      <c r="O68" s="123">
        <v>50</v>
      </c>
      <c r="P68" s="123"/>
      <c r="Q68" s="123"/>
    </row>
    <row r="69" spans="1:17" s="108" customFormat="1" ht="23.25" customHeight="1" x14ac:dyDescent="0.2">
      <c r="A69" s="119"/>
      <c r="B69" s="130" t="s">
        <v>186</v>
      </c>
      <c r="C69" s="131">
        <f t="shared" si="0"/>
        <v>15</v>
      </c>
      <c r="D69" s="132">
        <v>29700.000000000004</v>
      </c>
      <c r="E69" s="123" t="s">
        <v>221</v>
      </c>
      <c r="F69" s="123"/>
      <c r="G69" s="123"/>
      <c r="H69" s="123"/>
      <c r="I69" s="123"/>
      <c r="J69" s="123"/>
      <c r="K69" s="123"/>
      <c r="L69" s="123"/>
      <c r="M69" s="127"/>
      <c r="N69" s="123"/>
      <c r="O69" s="123">
        <v>15</v>
      </c>
      <c r="P69" s="123"/>
      <c r="Q69" s="123"/>
    </row>
    <row r="70" spans="1:17" s="108" customFormat="1" ht="16.5" customHeight="1" x14ac:dyDescent="0.2">
      <c r="A70" s="119"/>
      <c r="B70" s="110" t="s">
        <v>187</v>
      </c>
      <c r="C70" s="131">
        <f t="shared" si="0"/>
        <v>18</v>
      </c>
      <c r="D70" s="132">
        <v>1683.0000000000002</v>
      </c>
      <c r="E70" s="123" t="s">
        <v>223</v>
      </c>
      <c r="F70" s="123"/>
      <c r="G70" s="123"/>
      <c r="H70" s="123"/>
      <c r="I70" s="123"/>
      <c r="J70" s="123"/>
      <c r="K70" s="123"/>
      <c r="L70" s="123"/>
      <c r="M70" s="127"/>
      <c r="N70" s="123"/>
      <c r="O70" s="123">
        <v>18</v>
      </c>
      <c r="P70" s="123"/>
      <c r="Q70" s="123"/>
    </row>
    <row r="71" spans="1:17" s="108" customFormat="1" ht="16.5" customHeight="1" x14ac:dyDescent="0.2">
      <c r="A71" s="119"/>
      <c r="B71" s="110" t="s">
        <v>188</v>
      </c>
      <c r="C71" s="131">
        <f t="shared" si="0"/>
        <v>10</v>
      </c>
      <c r="D71" s="132">
        <v>275.00000000000006</v>
      </c>
      <c r="E71" s="123" t="s">
        <v>223</v>
      </c>
      <c r="F71" s="123">
        <v>5</v>
      </c>
      <c r="G71" s="123"/>
      <c r="H71" s="123"/>
      <c r="I71" s="123"/>
      <c r="J71" s="123"/>
      <c r="K71" s="123"/>
      <c r="L71" s="123"/>
      <c r="M71" s="127"/>
      <c r="N71" s="123"/>
      <c r="O71" s="123">
        <v>5</v>
      </c>
      <c r="P71" s="123"/>
      <c r="Q71" s="123"/>
    </row>
    <row r="72" spans="1:17" s="108" customFormat="1" ht="16.5" customHeight="1" x14ac:dyDescent="0.2">
      <c r="A72" s="119"/>
      <c r="B72" s="110" t="s">
        <v>189</v>
      </c>
      <c r="C72" s="131">
        <f t="shared" si="0"/>
        <v>200</v>
      </c>
      <c r="D72" s="132">
        <v>33000</v>
      </c>
      <c r="E72" s="123" t="s">
        <v>223</v>
      </c>
      <c r="F72" s="123"/>
      <c r="G72" s="123"/>
      <c r="H72" s="123"/>
      <c r="I72" s="123"/>
      <c r="J72" s="123"/>
      <c r="K72" s="123"/>
      <c r="L72" s="123"/>
      <c r="M72" s="127"/>
      <c r="N72" s="123"/>
      <c r="O72" s="123">
        <v>200</v>
      </c>
      <c r="P72" s="123"/>
      <c r="Q72" s="123"/>
    </row>
    <row r="73" spans="1:17" s="108" customFormat="1" ht="16.5" customHeight="1" x14ac:dyDescent="0.2">
      <c r="A73" s="119"/>
      <c r="B73" s="110" t="s">
        <v>190</v>
      </c>
      <c r="C73" s="131">
        <f t="shared" si="0"/>
        <v>10</v>
      </c>
      <c r="D73" s="132">
        <v>5500</v>
      </c>
      <c r="E73" s="123" t="s">
        <v>223</v>
      </c>
      <c r="F73" s="123"/>
      <c r="G73" s="123"/>
      <c r="H73" s="123"/>
      <c r="I73" s="123"/>
      <c r="J73" s="123"/>
      <c r="K73" s="123"/>
      <c r="L73" s="123"/>
      <c r="M73" s="124"/>
      <c r="N73" s="123"/>
      <c r="O73" s="123">
        <v>10</v>
      </c>
      <c r="P73" s="123"/>
      <c r="Q73" s="123"/>
    </row>
    <row r="74" spans="1:17" s="108" customFormat="1" ht="16.5" customHeight="1" x14ac:dyDescent="0.2">
      <c r="A74" s="119"/>
      <c r="B74" s="110" t="s">
        <v>191</v>
      </c>
      <c r="C74" s="131">
        <f t="shared" si="0"/>
        <v>3</v>
      </c>
      <c r="D74" s="132">
        <v>16500</v>
      </c>
      <c r="E74" s="123" t="s">
        <v>223</v>
      </c>
      <c r="F74" s="123"/>
      <c r="G74" s="123"/>
      <c r="H74" s="123"/>
      <c r="I74" s="123"/>
      <c r="J74" s="123"/>
      <c r="K74" s="123"/>
      <c r="L74" s="123"/>
      <c r="M74" s="127"/>
      <c r="N74" s="123"/>
      <c r="O74" s="123">
        <v>3</v>
      </c>
      <c r="P74" s="123"/>
      <c r="Q74" s="123"/>
    </row>
    <row r="75" spans="1:17" s="108" customFormat="1" ht="16.5" customHeight="1" x14ac:dyDescent="0.2">
      <c r="A75" s="119"/>
      <c r="B75" s="110" t="s">
        <v>192</v>
      </c>
      <c r="C75" s="131">
        <f t="shared" ref="C75:C93" si="1">SUM(F75:Q75)</f>
        <v>36</v>
      </c>
      <c r="D75" s="132">
        <v>11880</v>
      </c>
      <c r="E75" s="123" t="s">
        <v>221</v>
      </c>
      <c r="F75" s="123"/>
      <c r="G75" s="123"/>
      <c r="H75" s="123"/>
      <c r="I75" s="123"/>
      <c r="J75" s="123"/>
      <c r="K75" s="123"/>
      <c r="L75" s="123"/>
      <c r="M75" s="127"/>
      <c r="N75" s="123"/>
      <c r="O75" s="123">
        <v>36</v>
      </c>
      <c r="P75" s="123"/>
      <c r="Q75" s="123"/>
    </row>
    <row r="76" spans="1:17" s="108" customFormat="1" ht="16.5" customHeight="1" x14ac:dyDescent="0.2">
      <c r="A76" s="119"/>
      <c r="B76" s="110" t="s">
        <v>193</v>
      </c>
      <c r="C76" s="131">
        <f t="shared" si="1"/>
        <v>140</v>
      </c>
      <c r="D76" s="132">
        <v>154000</v>
      </c>
      <c r="E76" s="123" t="s">
        <v>223</v>
      </c>
      <c r="F76" s="123">
        <v>40</v>
      </c>
      <c r="G76" s="123"/>
      <c r="H76" s="123"/>
      <c r="I76" s="123"/>
      <c r="J76" s="123"/>
      <c r="K76" s="123"/>
      <c r="L76" s="123"/>
      <c r="M76" s="124"/>
      <c r="N76" s="123"/>
      <c r="O76" s="123">
        <v>100</v>
      </c>
      <c r="P76" s="123"/>
      <c r="Q76" s="123"/>
    </row>
    <row r="77" spans="1:17" s="108" customFormat="1" ht="16.5" customHeight="1" x14ac:dyDescent="0.2">
      <c r="A77" s="119"/>
      <c r="B77" s="110" t="s">
        <v>194</v>
      </c>
      <c r="C77" s="131">
        <f t="shared" si="1"/>
        <v>9</v>
      </c>
      <c r="D77" s="132">
        <v>742.5</v>
      </c>
      <c r="E77" s="123" t="s">
        <v>221</v>
      </c>
      <c r="F77" s="123"/>
      <c r="G77" s="123"/>
      <c r="H77" s="123"/>
      <c r="I77" s="123"/>
      <c r="J77" s="123"/>
      <c r="K77" s="123"/>
      <c r="L77" s="123"/>
      <c r="M77" s="127"/>
      <c r="N77" s="123"/>
      <c r="O77" s="123">
        <v>9</v>
      </c>
      <c r="P77" s="123"/>
      <c r="Q77" s="123"/>
    </row>
    <row r="78" spans="1:17" s="108" customFormat="1" ht="16.5" customHeight="1" x14ac:dyDescent="0.2">
      <c r="A78" s="119"/>
      <c r="B78" s="110" t="s">
        <v>195</v>
      </c>
      <c r="C78" s="131">
        <f t="shared" si="1"/>
        <v>36</v>
      </c>
      <c r="D78" s="132">
        <v>79200</v>
      </c>
      <c r="E78" s="123" t="s">
        <v>221</v>
      </c>
      <c r="F78" s="123"/>
      <c r="G78" s="123"/>
      <c r="H78" s="123"/>
      <c r="I78" s="123"/>
      <c r="J78" s="123"/>
      <c r="K78" s="123"/>
      <c r="L78" s="123"/>
      <c r="M78" s="127"/>
      <c r="N78" s="123"/>
      <c r="O78" s="123">
        <v>36</v>
      </c>
      <c r="P78" s="123"/>
      <c r="Q78" s="123"/>
    </row>
    <row r="79" spans="1:17" s="108" customFormat="1" ht="16.5" customHeight="1" x14ac:dyDescent="0.2">
      <c r="A79" s="119"/>
      <c r="B79" s="110" t="s">
        <v>196</v>
      </c>
      <c r="C79" s="131">
        <f t="shared" si="1"/>
        <v>8</v>
      </c>
      <c r="D79" s="132">
        <v>1408</v>
      </c>
      <c r="E79" s="123" t="s">
        <v>223</v>
      </c>
      <c r="F79" s="123"/>
      <c r="G79" s="123"/>
      <c r="H79" s="123"/>
      <c r="I79" s="123"/>
      <c r="J79" s="123"/>
      <c r="K79" s="123"/>
      <c r="L79" s="123"/>
      <c r="M79" s="127"/>
      <c r="N79" s="123"/>
      <c r="O79" s="123">
        <v>8</v>
      </c>
      <c r="P79" s="123"/>
      <c r="Q79" s="123"/>
    </row>
    <row r="80" spans="1:17" s="108" customFormat="1" ht="16.5" customHeight="1" x14ac:dyDescent="0.2">
      <c r="A80" s="119"/>
      <c r="B80" s="110" t="s">
        <v>197</v>
      </c>
      <c r="C80" s="131">
        <f t="shared" si="1"/>
        <v>18</v>
      </c>
      <c r="D80" s="132">
        <v>3168</v>
      </c>
      <c r="E80" s="123" t="s">
        <v>223</v>
      </c>
      <c r="F80" s="123"/>
      <c r="G80" s="123"/>
      <c r="H80" s="123"/>
      <c r="I80" s="123"/>
      <c r="J80" s="123"/>
      <c r="K80" s="123"/>
      <c r="L80" s="123"/>
      <c r="M80" s="127"/>
      <c r="N80" s="123"/>
      <c r="O80" s="123">
        <v>18</v>
      </c>
      <c r="P80" s="123"/>
      <c r="Q80" s="123"/>
    </row>
    <row r="81" spans="1:17" s="108" customFormat="1" ht="16.5" customHeight="1" x14ac:dyDescent="0.2">
      <c r="A81" s="119"/>
      <c r="B81" s="110" t="s">
        <v>198</v>
      </c>
      <c r="C81" s="131">
        <f t="shared" si="1"/>
        <v>4</v>
      </c>
      <c r="D81" s="132">
        <v>13200.000000000002</v>
      </c>
      <c r="E81" s="123" t="s">
        <v>223</v>
      </c>
      <c r="F81" s="123"/>
      <c r="G81" s="123"/>
      <c r="H81" s="123"/>
      <c r="I81" s="123"/>
      <c r="J81" s="123"/>
      <c r="K81" s="123"/>
      <c r="L81" s="123"/>
      <c r="M81" s="127"/>
      <c r="N81" s="123"/>
      <c r="O81" s="123">
        <v>4</v>
      </c>
      <c r="P81" s="123"/>
      <c r="Q81" s="123"/>
    </row>
    <row r="82" spans="1:17" s="108" customFormat="1" ht="16.5" customHeight="1" x14ac:dyDescent="0.2">
      <c r="A82" s="119"/>
      <c r="B82" s="110" t="s">
        <v>199</v>
      </c>
      <c r="C82" s="131">
        <f t="shared" si="1"/>
        <v>280</v>
      </c>
      <c r="D82" s="132">
        <v>616000</v>
      </c>
      <c r="E82" s="123" t="s">
        <v>223</v>
      </c>
      <c r="F82" s="123">
        <v>80</v>
      </c>
      <c r="G82" s="123"/>
      <c r="H82" s="123"/>
      <c r="I82" s="123"/>
      <c r="J82" s="123"/>
      <c r="K82" s="123"/>
      <c r="L82" s="123"/>
      <c r="M82" s="124"/>
      <c r="N82" s="123"/>
      <c r="O82" s="123">
        <v>200</v>
      </c>
      <c r="P82" s="123"/>
      <c r="Q82" s="123"/>
    </row>
    <row r="83" spans="1:17" s="108" customFormat="1" ht="16.5" customHeight="1" x14ac:dyDescent="0.2">
      <c r="A83" s="119"/>
      <c r="B83" s="110" t="s">
        <v>200</v>
      </c>
      <c r="C83" s="131">
        <f t="shared" si="1"/>
        <v>18</v>
      </c>
      <c r="D83" s="132">
        <v>2970</v>
      </c>
      <c r="E83" s="123" t="s">
        <v>221</v>
      </c>
      <c r="F83" s="123"/>
      <c r="G83" s="123"/>
      <c r="H83" s="123"/>
      <c r="I83" s="123"/>
      <c r="J83" s="123"/>
      <c r="K83" s="123"/>
      <c r="L83" s="123"/>
      <c r="M83" s="127"/>
      <c r="N83" s="123"/>
      <c r="O83" s="123">
        <v>18</v>
      </c>
      <c r="P83" s="123"/>
      <c r="Q83" s="123"/>
    </row>
    <row r="84" spans="1:17" s="108" customFormat="1" ht="16.5" customHeight="1" x14ac:dyDescent="0.2">
      <c r="A84" s="119"/>
      <c r="B84" s="110" t="s">
        <v>201</v>
      </c>
      <c r="C84" s="131">
        <f t="shared" si="1"/>
        <v>19</v>
      </c>
      <c r="D84" s="132">
        <v>10450</v>
      </c>
      <c r="E84" s="123" t="s">
        <v>223</v>
      </c>
      <c r="F84" s="123"/>
      <c r="G84" s="123"/>
      <c r="H84" s="123"/>
      <c r="I84" s="123"/>
      <c r="J84" s="123"/>
      <c r="K84" s="123"/>
      <c r="L84" s="123"/>
      <c r="M84" s="127"/>
      <c r="N84" s="123"/>
      <c r="O84" s="123">
        <v>19</v>
      </c>
      <c r="P84" s="123"/>
      <c r="Q84" s="123"/>
    </row>
    <row r="85" spans="1:17" s="108" customFormat="1" ht="16.5" customHeight="1" x14ac:dyDescent="0.2">
      <c r="A85" s="119"/>
      <c r="B85" s="110" t="s">
        <v>202</v>
      </c>
      <c r="C85" s="131">
        <f t="shared" si="1"/>
        <v>2</v>
      </c>
      <c r="D85" s="132">
        <v>319</v>
      </c>
      <c r="E85" s="123" t="s">
        <v>221</v>
      </c>
      <c r="F85" s="123">
        <v>1</v>
      </c>
      <c r="G85" s="123"/>
      <c r="H85" s="123"/>
      <c r="I85" s="123"/>
      <c r="J85" s="123"/>
      <c r="K85" s="123"/>
      <c r="L85" s="123"/>
      <c r="M85" s="127"/>
      <c r="N85" s="123"/>
      <c r="O85" s="123">
        <v>1</v>
      </c>
      <c r="P85" s="123"/>
      <c r="Q85" s="123"/>
    </row>
    <row r="86" spans="1:17" s="108" customFormat="1" ht="16.5" customHeight="1" x14ac:dyDescent="0.2">
      <c r="A86" s="119"/>
      <c r="B86" s="110" t="s">
        <v>203</v>
      </c>
      <c r="C86" s="131">
        <f t="shared" si="1"/>
        <v>2</v>
      </c>
      <c r="D86" s="132">
        <v>220.00000000000003</v>
      </c>
      <c r="E86" s="123" t="s">
        <v>221</v>
      </c>
      <c r="F86" s="123">
        <v>1</v>
      </c>
      <c r="G86" s="123"/>
      <c r="H86" s="123"/>
      <c r="I86" s="123"/>
      <c r="J86" s="123"/>
      <c r="K86" s="123"/>
      <c r="L86" s="123"/>
      <c r="M86" s="127"/>
      <c r="N86" s="123"/>
      <c r="O86" s="123">
        <v>1</v>
      </c>
      <c r="P86" s="123"/>
      <c r="Q86" s="123"/>
    </row>
    <row r="87" spans="1:17" s="108" customFormat="1" ht="16.5" customHeight="1" x14ac:dyDescent="0.2">
      <c r="A87" s="119"/>
      <c r="B87" s="110" t="s">
        <v>204</v>
      </c>
      <c r="C87" s="131">
        <f t="shared" si="1"/>
        <v>600</v>
      </c>
      <c r="D87" s="132">
        <v>19800</v>
      </c>
      <c r="E87" s="123" t="s">
        <v>223</v>
      </c>
      <c r="F87" s="123"/>
      <c r="G87" s="123"/>
      <c r="H87" s="123"/>
      <c r="I87" s="123"/>
      <c r="J87" s="123"/>
      <c r="K87" s="123"/>
      <c r="L87" s="123"/>
      <c r="M87" s="124"/>
      <c r="N87" s="123"/>
      <c r="O87" s="123">
        <v>600</v>
      </c>
      <c r="P87" s="123"/>
      <c r="Q87" s="123"/>
    </row>
    <row r="88" spans="1:17" s="108" customFormat="1" ht="16.5" customHeight="1" x14ac:dyDescent="0.2">
      <c r="A88" s="119"/>
      <c r="B88" s="110" t="s">
        <v>205</v>
      </c>
      <c r="C88" s="131">
        <f t="shared" si="1"/>
        <v>136</v>
      </c>
      <c r="D88" s="132">
        <v>127160.00000000001</v>
      </c>
      <c r="E88" s="123" t="s">
        <v>223</v>
      </c>
      <c r="F88" s="123">
        <v>36</v>
      </c>
      <c r="G88" s="123"/>
      <c r="H88" s="123"/>
      <c r="I88" s="123"/>
      <c r="J88" s="123"/>
      <c r="K88" s="123"/>
      <c r="L88" s="123"/>
      <c r="M88" s="127"/>
      <c r="N88" s="123"/>
      <c r="O88" s="123">
        <v>100</v>
      </c>
      <c r="P88" s="123"/>
      <c r="Q88" s="123"/>
    </row>
    <row r="89" spans="1:17" s="108" customFormat="1" ht="16.5" customHeight="1" x14ac:dyDescent="0.2">
      <c r="A89" s="119"/>
      <c r="B89" s="110" t="s">
        <v>206</v>
      </c>
      <c r="C89" s="131">
        <f t="shared" si="1"/>
        <v>14</v>
      </c>
      <c r="D89" s="132">
        <v>847.00000000000011</v>
      </c>
      <c r="E89" s="123" t="s">
        <v>221</v>
      </c>
      <c r="F89" s="123">
        <v>7</v>
      </c>
      <c r="G89" s="123"/>
      <c r="H89" s="123"/>
      <c r="I89" s="123"/>
      <c r="J89" s="123"/>
      <c r="K89" s="123"/>
      <c r="L89" s="123"/>
      <c r="M89" s="127"/>
      <c r="N89" s="123"/>
      <c r="O89" s="123">
        <v>7</v>
      </c>
      <c r="P89" s="123"/>
      <c r="Q89" s="123"/>
    </row>
    <row r="90" spans="1:17" s="108" customFormat="1" ht="16.5" customHeight="1" x14ac:dyDescent="0.2">
      <c r="A90" s="119"/>
      <c r="B90" s="110" t="s">
        <v>207</v>
      </c>
      <c r="C90" s="131">
        <f t="shared" si="1"/>
        <v>10</v>
      </c>
      <c r="D90" s="132">
        <v>6050</v>
      </c>
      <c r="E90" s="123" t="s">
        <v>221</v>
      </c>
      <c r="F90" s="123"/>
      <c r="G90" s="123"/>
      <c r="H90" s="123"/>
      <c r="I90" s="123"/>
      <c r="J90" s="123"/>
      <c r="K90" s="123"/>
      <c r="L90" s="123"/>
      <c r="M90" s="127"/>
      <c r="N90" s="123"/>
      <c r="O90" s="123">
        <v>10</v>
      </c>
      <c r="P90" s="123"/>
      <c r="Q90" s="123"/>
    </row>
    <row r="91" spans="1:17" s="108" customFormat="1" ht="16.5" customHeight="1" x14ac:dyDescent="0.2">
      <c r="A91" s="119"/>
      <c r="B91" s="110" t="s">
        <v>208</v>
      </c>
      <c r="C91" s="131">
        <f t="shared" si="1"/>
        <v>10</v>
      </c>
      <c r="D91" s="132">
        <v>440</v>
      </c>
      <c r="E91" s="123" t="s">
        <v>221</v>
      </c>
      <c r="F91" s="123"/>
      <c r="G91" s="123"/>
      <c r="H91" s="123"/>
      <c r="I91" s="123"/>
      <c r="J91" s="123"/>
      <c r="K91" s="123"/>
      <c r="L91" s="123"/>
      <c r="M91" s="124"/>
      <c r="N91" s="123"/>
      <c r="O91" s="123">
        <v>10</v>
      </c>
      <c r="P91" s="123"/>
      <c r="Q91" s="123"/>
    </row>
    <row r="92" spans="1:17" s="108" customFormat="1" ht="16.5" customHeight="1" x14ac:dyDescent="0.2">
      <c r="A92" s="119"/>
      <c r="B92" s="110" t="s">
        <v>209</v>
      </c>
      <c r="C92" s="131">
        <f t="shared" si="1"/>
        <v>21</v>
      </c>
      <c r="D92" s="132">
        <v>2425.5000000000005</v>
      </c>
      <c r="E92" s="123" t="s">
        <v>221</v>
      </c>
      <c r="F92" s="123"/>
      <c r="G92" s="123"/>
      <c r="H92" s="123">
        <v>7</v>
      </c>
      <c r="I92" s="123"/>
      <c r="J92" s="123"/>
      <c r="K92" s="123"/>
      <c r="L92" s="123"/>
      <c r="M92" s="124"/>
      <c r="N92" s="123"/>
      <c r="O92" s="123">
        <v>7</v>
      </c>
      <c r="P92" s="123"/>
      <c r="Q92" s="123">
        <v>7</v>
      </c>
    </row>
    <row r="93" spans="1:17" s="108" customFormat="1" ht="16.5" customHeight="1" x14ac:dyDescent="0.2">
      <c r="A93" s="119"/>
      <c r="B93" s="110" t="s">
        <v>210</v>
      </c>
      <c r="C93" s="131">
        <f t="shared" si="1"/>
        <v>10</v>
      </c>
      <c r="D93" s="132">
        <v>1650</v>
      </c>
      <c r="E93" s="123" t="s">
        <v>223</v>
      </c>
      <c r="F93" s="123"/>
      <c r="G93" s="123"/>
      <c r="H93" s="123"/>
      <c r="I93" s="123"/>
      <c r="J93" s="123"/>
      <c r="K93" s="123"/>
      <c r="L93" s="123"/>
      <c r="M93" s="124"/>
      <c r="N93" s="123"/>
      <c r="O93" s="123">
        <v>10</v>
      </c>
      <c r="P93" s="123"/>
      <c r="Q93" s="123"/>
    </row>
    <row r="94" spans="1:17" s="108" customFormat="1" ht="16.5" customHeight="1" x14ac:dyDescent="0.2">
      <c r="A94" s="119"/>
      <c r="B94" s="110" t="s">
        <v>211</v>
      </c>
      <c r="C94" s="131">
        <f t="shared" ref="C94:C101" si="2">SUM(F94:Q94)</f>
        <v>42</v>
      </c>
      <c r="D94" s="132">
        <v>41580.000000000007</v>
      </c>
      <c r="E94" s="123" t="s">
        <v>223</v>
      </c>
      <c r="F94" s="123">
        <v>32</v>
      </c>
      <c r="G94" s="123"/>
      <c r="H94" s="123"/>
      <c r="I94" s="123"/>
      <c r="J94" s="123"/>
      <c r="K94" s="123"/>
      <c r="L94" s="123"/>
      <c r="M94" s="124"/>
      <c r="N94" s="123"/>
      <c r="O94" s="123">
        <v>10</v>
      </c>
      <c r="P94" s="123"/>
      <c r="Q94" s="123"/>
    </row>
    <row r="95" spans="1:17" s="108" customFormat="1" ht="16.5" customHeight="1" x14ac:dyDescent="0.2">
      <c r="A95" s="119"/>
      <c r="B95" s="110" t="s">
        <v>212</v>
      </c>
      <c r="C95" s="131">
        <f t="shared" si="2"/>
        <v>60</v>
      </c>
      <c r="D95" s="132">
        <v>26400.000000000004</v>
      </c>
      <c r="E95" s="123" t="s">
        <v>223</v>
      </c>
      <c r="F95" s="123">
        <v>50</v>
      </c>
      <c r="G95" s="123"/>
      <c r="H95" s="123"/>
      <c r="I95" s="123"/>
      <c r="J95" s="123"/>
      <c r="K95" s="123"/>
      <c r="L95" s="123"/>
      <c r="M95" s="124"/>
      <c r="N95" s="123"/>
      <c r="O95" s="123">
        <v>10</v>
      </c>
      <c r="P95" s="123"/>
      <c r="Q95" s="123"/>
    </row>
    <row r="96" spans="1:17" s="108" customFormat="1" ht="16.5" customHeight="1" x14ac:dyDescent="0.2">
      <c r="A96" s="119"/>
      <c r="B96" s="110" t="s">
        <v>213</v>
      </c>
      <c r="C96" s="131">
        <f t="shared" si="2"/>
        <v>10</v>
      </c>
      <c r="D96" s="132">
        <v>110</v>
      </c>
      <c r="E96" s="123" t="s">
        <v>221</v>
      </c>
      <c r="F96" s="123"/>
      <c r="G96" s="123"/>
      <c r="H96" s="123"/>
      <c r="I96" s="123"/>
      <c r="J96" s="123"/>
      <c r="K96" s="123"/>
      <c r="L96" s="123"/>
      <c r="M96" s="124"/>
      <c r="N96" s="123"/>
      <c r="O96" s="123">
        <v>10</v>
      </c>
      <c r="P96" s="123"/>
      <c r="Q96" s="123"/>
    </row>
    <row r="97" spans="1:17" s="108" customFormat="1" ht="16.5" customHeight="1" x14ac:dyDescent="0.2">
      <c r="A97" s="119"/>
      <c r="B97" s="110" t="s">
        <v>214</v>
      </c>
      <c r="C97" s="131">
        <f t="shared" si="2"/>
        <v>10</v>
      </c>
      <c r="D97" s="132">
        <v>6600</v>
      </c>
      <c r="E97" s="123" t="s">
        <v>223</v>
      </c>
      <c r="F97" s="123"/>
      <c r="G97" s="123"/>
      <c r="H97" s="123"/>
      <c r="I97" s="123"/>
      <c r="J97" s="123"/>
      <c r="K97" s="123"/>
      <c r="L97" s="123"/>
      <c r="M97" s="124"/>
      <c r="N97" s="123"/>
      <c r="O97" s="123">
        <v>10</v>
      </c>
      <c r="P97" s="123"/>
      <c r="Q97" s="123"/>
    </row>
    <row r="98" spans="1:17" s="108" customFormat="1" ht="16.5" customHeight="1" x14ac:dyDescent="0.2">
      <c r="A98" s="119"/>
      <c r="B98" s="110" t="s">
        <v>215</v>
      </c>
      <c r="C98" s="131">
        <f t="shared" si="2"/>
        <v>19</v>
      </c>
      <c r="D98" s="132">
        <v>2508</v>
      </c>
      <c r="E98" s="123" t="s">
        <v>222</v>
      </c>
      <c r="F98" s="123"/>
      <c r="G98" s="123"/>
      <c r="H98" s="123"/>
      <c r="I98" s="123"/>
      <c r="J98" s="123"/>
      <c r="K98" s="123"/>
      <c r="L98" s="123"/>
      <c r="M98" s="127"/>
      <c r="N98" s="123"/>
      <c r="O98" s="123">
        <v>19</v>
      </c>
      <c r="P98" s="123"/>
      <c r="Q98" s="123"/>
    </row>
    <row r="99" spans="1:17" s="108" customFormat="1" ht="16.5" customHeight="1" x14ac:dyDescent="0.2">
      <c r="A99" s="119"/>
      <c r="B99" s="110" t="s">
        <v>216</v>
      </c>
      <c r="C99" s="131">
        <f t="shared" si="2"/>
        <v>12</v>
      </c>
      <c r="D99" s="132">
        <v>330.00000000000006</v>
      </c>
      <c r="E99" s="123" t="s">
        <v>223</v>
      </c>
      <c r="F99" s="123"/>
      <c r="G99" s="123"/>
      <c r="H99" s="123"/>
      <c r="I99" s="123"/>
      <c r="J99" s="123"/>
      <c r="K99" s="123"/>
      <c r="L99" s="123"/>
      <c r="M99" s="127"/>
      <c r="N99" s="123"/>
      <c r="O99" s="123">
        <v>12</v>
      </c>
      <c r="P99" s="123"/>
      <c r="Q99" s="123"/>
    </row>
    <row r="100" spans="1:17" s="108" customFormat="1" ht="16.5" customHeight="1" x14ac:dyDescent="0.2">
      <c r="A100" s="119"/>
      <c r="B100" s="110" t="s">
        <v>217</v>
      </c>
      <c r="C100" s="131">
        <f t="shared" si="2"/>
        <v>10</v>
      </c>
      <c r="D100" s="132">
        <v>8800.0000000000018</v>
      </c>
      <c r="E100" s="123" t="s">
        <v>223</v>
      </c>
      <c r="F100" s="123"/>
      <c r="G100" s="123"/>
      <c r="H100" s="123"/>
      <c r="I100" s="123"/>
      <c r="J100" s="123"/>
      <c r="K100" s="123"/>
      <c r="L100" s="123"/>
      <c r="M100" s="124"/>
      <c r="N100" s="123"/>
      <c r="O100" s="123">
        <v>10</v>
      </c>
      <c r="P100" s="123"/>
      <c r="Q100" s="123"/>
    </row>
    <row r="101" spans="1:17" s="108" customFormat="1" ht="16.5" customHeight="1" x14ac:dyDescent="0.2">
      <c r="A101" s="119"/>
      <c r="B101" s="110" t="s">
        <v>218</v>
      </c>
      <c r="C101" s="131">
        <f t="shared" si="2"/>
        <v>6</v>
      </c>
      <c r="D101" s="132">
        <v>5610.0000000000009</v>
      </c>
      <c r="E101" s="123" t="s">
        <v>223</v>
      </c>
      <c r="F101" s="123"/>
      <c r="G101" s="123"/>
      <c r="H101" s="123"/>
      <c r="I101" s="123"/>
      <c r="J101" s="123"/>
      <c r="K101" s="123"/>
      <c r="L101" s="123"/>
      <c r="M101" s="124"/>
      <c r="N101" s="123"/>
      <c r="O101" s="123">
        <v>6</v>
      </c>
      <c r="P101" s="123"/>
      <c r="Q101" s="123"/>
    </row>
    <row r="102" spans="1:17" s="108" customFormat="1" ht="16.5" customHeight="1" x14ac:dyDescent="0.2">
      <c r="A102" s="137"/>
      <c r="B102" s="138" t="s">
        <v>219</v>
      </c>
      <c r="C102" s="139">
        <f>SUM(F102:Q102)</f>
        <v>6</v>
      </c>
      <c r="D102" s="140">
        <v>5940.0000000000009</v>
      </c>
      <c r="E102" s="123" t="s">
        <v>223</v>
      </c>
      <c r="F102" s="123"/>
      <c r="G102" s="123"/>
      <c r="H102" s="123"/>
      <c r="I102" s="123"/>
      <c r="J102" s="123"/>
      <c r="K102" s="123"/>
      <c r="L102" s="123"/>
      <c r="M102" s="124"/>
      <c r="N102" s="123"/>
      <c r="O102" s="123">
        <v>6</v>
      </c>
      <c r="P102" s="123"/>
      <c r="Q102" s="123"/>
    </row>
    <row r="103" spans="1:17" s="108" customFormat="1" ht="16.5" customHeight="1" x14ac:dyDescent="0.2">
      <c r="A103" s="119"/>
      <c r="B103" s="111" t="s">
        <v>81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2"/>
      <c r="N103" s="121"/>
      <c r="O103" s="121"/>
      <c r="P103" s="121"/>
      <c r="Q103" s="121"/>
    </row>
    <row r="104" spans="1:17" s="108" customFormat="1" ht="16.5" customHeight="1" x14ac:dyDescent="0.2">
      <c r="A104" s="119"/>
      <c r="B104" s="110" t="s">
        <v>82</v>
      </c>
      <c r="C104" s="131">
        <f>SUM(F104:Q104)</f>
        <v>132</v>
      </c>
      <c r="D104" s="132">
        <v>211200</v>
      </c>
      <c r="E104" s="123"/>
      <c r="F104" s="123"/>
      <c r="G104" s="123"/>
      <c r="H104" s="123"/>
      <c r="I104" s="123"/>
      <c r="J104" s="123"/>
      <c r="K104" s="123"/>
      <c r="L104" s="123"/>
      <c r="M104" s="124"/>
      <c r="N104" s="123"/>
      <c r="O104" s="123">
        <v>132</v>
      </c>
      <c r="P104" s="123"/>
      <c r="Q104" s="123"/>
    </row>
    <row r="105" spans="1:17" s="108" customFormat="1" ht="16.5" customHeight="1" x14ac:dyDescent="0.2">
      <c r="A105" s="119"/>
      <c r="B105" s="110" t="s">
        <v>83</v>
      </c>
      <c r="C105" s="131">
        <f>SUM(F105:Q105)</f>
        <v>690</v>
      </c>
      <c r="D105" s="132">
        <v>690000</v>
      </c>
      <c r="E105" s="123"/>
      <c r="F105" s="123"/>
      <c r="G105" s="123"/>
      <c r="H105" s="123"/>
      <c r="I105" s="123"/>
      <c r="J105" s="123"/>
      <c r="K105" s="123"/>
      <c r="L105" s="123"/>
      <c r="M105" s="124"/>
      <c r="N105" s="123"/>
      <c r="O105" s="123">
        <v>690</v>
      </c>
      <c r="P105" s="123"/>
      <c r="Q105" s="123"/>
    </row>
    <row r="106" spans="1:17" s="108" customFormat="1" ht="16.5" customHeight="1" x14ac:dyDescent="0.2">
      <c r="A106" s="119"/>
      <c r="B106" s="110" t="s">
        <v>84</v>
      </c>
      <c r="C106" s="131">
        <f>SUM(F106:Q106)</f>
        <v>16</v>
      </c>
      <c r="D106" s="132">
        <v>192000</v>
      </c>
      <c r="E106" s="123"/>
      <c r="F106" s="123"/>
      <c r="G106" s="123"/>
      <c r="H106" s="123"/>
      <c r="I106" s="123"/>
      <c r="J106" s="123"/>
      <c r="K106" s="123"/>
      <c r="L106" s="123"/>
      <c r="M106" s="124"/>
      <c r="N106" s="123"/>
      <c r="O106" s="123">
        <v>16</v>
      </c>
      <c r="P106" s="123"/>
      <c r="Q106" s="123"/>
    </row>
    <row r="107" spans="1:17" s="108" customFormat="1" ht="16.5" customHeight="1" x14ac:dyDescent="0.2">
      <c r="A107" s="119"/>
      <c r="B107" s="110" t="s">
        <v>85</v>
      </c>
      <c r="C107" s="131">
        <f>SUM(F107:Q107)</f>
        <v>3</v>
      </c>
      <c r="D107" s="132">
        <v>12000</v>
      </c>
      <c r="E107" s="123"/>
      <c r="F107" s="123"/>
      <c r="G107" s="123"/>
      <c r="H107" s="123"/>
      <c r="I107" s="123"/>
      <c r="J107" s="123"/>
      <c r="K107" s="123"/>
      <c r="L107" s="123"/>
      <c r="M107" s="124"/>
      <c r="N107" s="123"/>
      <c r="O107" s="123">
        <v>3</v>
      </c>
      <c r="P107" s="123"/>
      <c r="Q107" s="123"/>
    </row>
    <row r="108" spans="1:17" s="108" customFormat="1" ht="16.5" customHeight="1" x14ac:dyDescent="0.2">
      <c r="A108" s="119"/>
      <c r="B108" s="111" t="s">
        <v>86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2"/>
      <c r="N108" s="121"/>
      <c r="O108" s="121"/>
      <c r="P108" s="121"/>
      <c r="Q108" s="121"/>
    </row>
    <row r="109" spans="1:17" s="108" customFormat="1" ht="16.5" customHeight="1" x14ac:dyDescent="0.2">
      <c r="A109" s="119"/>
      <c r="B109" s="110" t="s">
        <v>87</v>
      </c>
      <c r="C109" s="131">
        <f>SUM(F109:Q109)</f>
        <v>132</v>
      </c>
      <c r="D109" s="132">
        <v>39600</v>
      </c>
      <c r="E109" s="123"/>
      <c r="F109" s="123"/>
      <c r="G109" s="123"/>
      <c r="H109" s="123"/>
      <c r="I109" s="123"/>
      <c r="J109" s="123"/>
      <c r="K109" s="123"/>
      <c r="L109" s="123"/>
      <c r="M109" s="124"/>
      <c r="N109" s="123"/>
      <c r="O109" s="123">
        <v>132</v>
      </c>
      <c r="P109" s="123"/>
      <c r="Q109" s="123"/>
    </row>
    <row r="110" spans="1:17" s="108" customFormat="1" ht="16.5" customHeight="1" x14ac:dyDescent="0.2">
      <c r="A110" s="119"/>
      <c r="B110" s="110" t="s">
        <v>88</v>
      </c>
      <c r="C110" s="131">
        <f>SUM(F110:Q110)</f>
        <v>12</v>
      </c>
      <c r="D110" s="132">
        <v>37800</v>
      </c>
      <c r="E110" s="123"/>
      <c r="F110" s="123">
        <v>1</v>
      </c>
      <c r="G110" s="123">
        <v>1</v>
      </c>
      <c r="H110" s="123">
        <v>1</v>
      </c>
      <c r="I110" s="123">
        <v>1</v>
      </c>
      <c r="J110" s="123">
        <v>1</v>
      </c>
      <c r="K110" s="123">
        <v>1</v>
      </c>
      <c r="L110" s="123">
        <v>1</v>
      </c>
      <c r="M110" s="124">
        <v>1</v>
      </c>
      <c r="N110" s="123">
        <v>1</v>
      </c>
      <c r="O110" s="123">
        <v>1</v>
      </c>
      <c r="P110" s="123">
        <v>1</v>
      </c>
      <c r="Q110" s="123">
        <v>1</v>
      </c>
    </row>
    <row r="111" spans="1:17" s="108" customFormat="1" ht="16.5" customHeight="1" x14ac:dyDescent="0.2">
      <c r="A111" s="119"/>
      <c r="B111" s="110" t="s">
        <v>89</v>
      </c>
      <c r="C111" s="131">
        <f>SUM(F111:Q111)</f>
        <v>230</v>
      </c>
      <c r="D111" s="132">
        <v>207000</v>
      </c>
      <c r="E111" s="123"/>
      <c r="F111" s="123">
        <v>20</v>
      </c>
      <c r="G111" s="123">
        <v>20</v>
      </c>
      <c r="H111" s="123">
        <v>20</v>
      </c>
      <c r="I111" s="123">
        <v>20</v>
      </c>
      <c r="J111" s="123">
        <v>20</v>
      </c>
      <c r="K111" s="123">
        <v>20</v>
      </c>
      <c r="L111" s="123">
        <v>20</v>
      </c>
      <c r="M111" s="124">
        <v>20</v>
      </c>
      <c r="N111" s="123">
        <v>20</v>
      </c>
      <c r="O111" s="123">
        <v>20</v>
      </c>
      <c r="P111" s="123">
        <v>20</v>
      </c>
      <c r="Q111" s="123">
        <v>10</v>
      </c>
    </row>
    <row r="112" spans="1:17" s="108" customFormat="1" ht="16.5" customHeight="1" x14ac:dyDescent="0.2">
      <c r="A112" s="119"/>
      <c r="B112" s="110" t="s">
        <v>90</v>
      </c>
      <c r="C112" s="131">
        <f>SUM(F112:Q112)</f>
        <v>54</v>
      </c>
      <c r="D112" s="132">
        <v>8100</v>
      </c>
      <c r="E112" s="123"/>
      <c r="F112" s="123"/>
      <c r="G112" s="123"/>
      <c r="H112" s="123"/>
      <c r="I112" s="123"/>
      <c r="J112" s="123"/>
      <c r="K112" s="123"/>
      <c r="L112" s="123"/>
      <c r="M112" s="124"/>
      <c r="N112" s="123"/>
      <c r="O112" s="123">
        <v>54</v>
      </c>
      <c r="P112" s="123"/>
      <c r="Q112" s="123"/>
    </row>
    <row r="113" spans="1:17" s="108" customFormat="1" ht="16.5" customHeight="1" x14ac:dyDescent="0.2">
      <c r="A113" s="119"/>
      <c r="B113" s="111" t="s">
        <v>91</v>
      </c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2"/>
      <c r="N113" s="121"/>
      <c r="O113" s="121"/>
      <c r="P113" s="121"/>
      <c r="Q113" s="121"/>
    </row>
    <row r="114" spans="1:17" s="108" customFormat="1" ht="16.5" customHeight="1" x14ac:dyDescent="0.2">
      <c r="A114" s="119"/>
      <c r="B114" s="110" t="s">
        <v>92</v>
      </c>
      <c r="C114" s="131">
        <f>SUM(F114:Q114)</f>
        <v>10080</v>
      </c>
      <c r="D114" s="132">
        <v>291060.00000000006</v>
      </c>
      <c r="E114" s="123" t="s">
        <v>220</v>
      </c>
      <c r="F114" s="123"/>
      <c r="G114" s="123"/>
      <c r="H114" s="123"/>
      <c r="I114" s="123"/>
      <c r="J114" s="123"/>
      <c r="K114" s="123"/>
      <c r="L114" s="123"/>
      <c r="M114" s="125"/>
      <c r="N114" s="123"/>
      <c r="O114" s="126">
        <v>10080</v>
      </c>
      <c r="P114" s="123"/>
      <c r="Q114" s="123"/>
    </row>
    <row r="115" spans="1:17" s="108" customFormat="1" ht="16.5" customHeight="1" x14ac:dyDescent="0.2">
      <c r="A115" s="119"/>
      <c r="B115" s="110" t="s">
        <v>93</v>
      </c>
      <c r="C115" s="131">
        <f>SUM(F115:Q115)</f>
        <v>7560</v>
      </c>
      <c r="D115" s="132">
        <v>255717.00000000003</v>
      </c>
      <c r="E115" s="123" t="s">
        <v>220</v>
      </c>
      <c r="F115" s="123"/>
      <c r="G115" s="123"/>
      <c r="H115" s="123"/>
      <c r="I115" s="123"/>
      <c r="J115" s="123"/>
      <c r="K115" s="123"/>
      <c r="L115" s="123"/>
      <c r="M115" s="127"/>
      <c r="N115" s="123"/>
      <c r="O115" s="126">
        <v>7560</v>
      </c>
      <c r="P115" s="123"/>
      <c r="Q115" s="123"/>
    </row>
    <row r="116" spans="1:17" s="108" customFormat="1" ht="16.5" customHeight="1" x14ac:dyDescent="0.2">
      <c r="A116" s="119"/>
      <c r="B116" s="110" t="s">
        <v>94</v>
      </c>
      <c r="C116" s="131">
        <f>SUM(F116:Q116)</f>
        <v>5040</v>
      </c>
      <c r="D116" s="132">
        <v>371448</v>
      </c>
      <c r="E116" s="123" t="s">
        <v>220</v>
      </c>
      <c r="F116" s="123"/>
      <c r="G116" s="123"/>
      <c r="H116" s="123"/>
      <c r="I116" s="123"/>
      <c r="J116" s="123"/>
      <c r="K116" s="123"/>
      <c r="L116" s="123"/>
      <c r="M116" s="127"/>
      <c r="N116" s="123"/>
      <c r="O116" s="126">
        <v>5040</v>
      </c>
      <c r="P116" s="123"/>
      <c r="Q116" s="123"/>
    </row>
    <row r="117" spans="1:17" s="108" customFormat="1" ht="16.5" customHeight="1" x14ac:dyDescent="0.2">
      <c r="A117" s="119"/>
      <c r="B117" s="110" t="s">
        <v>95</v>
      </c>
      <c r="C117" s="131">
        <f>SUM(F117:Q117)</f>
        <v>5040</v>
      </c>
      <c r="D117" s="132">
        <v>155232.00000000003</v>
      </c>
      <c r="E117" s="123" t="s">
        <v>220</v>
      </c>
      <c r="F117" s="123"/>
      <c r="G117" s="123"/>
      <c r="H117" s="123"/>
      <c r="I117" s="123"/>
      <c r="J117" s="123"/>
      <c r="K117" s="123"/>
      <c r="L117" s="123"/>
      <c r="M117" s="127"/>
      <c r="N117" s="123"/>
      <c r="O117" s="126">
        <v>5040</v>
      </c>
      <c r="P117" s="123"/>
      <c r="Q117" s="123"/>
    </row>
    <row r="118" spans="1:17" s="108" customFormat="1" ht="16.5" customHeight="1" x14ac:dyDescent="0.2">
      <c r="A118" s="119"/>
      <c r="B118" s="110" t="s">
        <v>96</v>
      </c>
      <c r="C118" s="131">
        <f>SUM(F118:Q118)</f>
        <v>17808</v>
      </c>
      <c r="D118" s="132">
        <v>288934.80000000005</v>
      </c>
      <c r="E118" s="123" t="s">
        <v>220</v>
      </c>
      <c r="F118" s="123"/>
      <c r="G118" s="123"/>
      <c r="H118" s="123"/>
      <c r="I118" s="123"/>
      <c r="J118" s="123"/>
      <c r="K118" s="123"/>
      <c r="L118" s="123"/>
      <c r="M118" s="127"/>
      <c r="N118" s="123"/>
      <c r="O118" s="126">
        <v>17808</v>
      </c>
      <c r="P118" s="123"/>
      <c r="Q118" s="123"/>
    </row>
    <row r="119" spans="1:17" s="108" customFormat="1" ht="16.5" customHeight="1" x14ac:dyDescent="0.2">
      <c r="A119" s="119"/>
      <c r="B119" s="111" t="s">
        <v>97</v>
      </c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2"/>
      <c r="N119" s="121"/>
      <c r="O119" s="121"/>
      <c r="P119" s="121"/>
      <c r="Q119" s="121"/>
    </row>
    <row r="120" spans="1:17" s="108" customFormat="1" ht="16.5" customHeight="1" x14ac:dyDescent="0.2">
      <c r="A120" s="119"/>
      <c r="B120" s="110" t="s">
        <v>98</v>
      </c>
      <c r="C120" s="131">
        <f t="shared" ref="C120:C127" si="3">SUM(F120:Q120)</f>
        <v>132</v>
      </c>
      <c r="D120" s="132">
        <v>18876</v>
      </c>
      <c r="E120" s="123" t="s">
        <v>220</v>
      </c>
      <c r="F120" s="123"/>
      <c r="G120" s="123"/>
      <c r="H120" s="123"/>
      <c r="I120" s="123"/>
      <c r="J120" s="123"/>
      <c r="K120" s="123"/>
      <c r="L120" s="123"/>
      <c r="M120" s="124"/>
      <c r="N120" s="123"/>
      <c r="O120" s="123">
        <v>132</v>
      </c>
      <c r="P120" s="123"/>
      <c r="Q120" s="123"/>
    </row>
    <row r="121" spans="1:17" s="108" customFormat="1" ht="16.5" customHeight="1" x14ac:dyDescent="0.2">
      <c r="A121" s="119"/>
      <c r="B121" s="110" t="s">
        <v>99</v>
      </c>
      <c r="C121" s="131">
        <f t="shared" si="3"/>
        <v>132</v>
      </c>
      <c r="D121" s="132">
        <v>12201.156000000001</v>
      </c>
      <c r="E121" s="123" t="s">
        <v>220</v>
      </c>
      <c r="F121" s="123"/>
      <c r="G121" s="123"/>
      <c r="H121" s="123"/>
      <c r="I121" s="123"/>
      <c r="J121" s="123"/>
      <c r="K121" s="123"/>
      <c r="L121" s="123"/>
      <c r="M121" s="124"/>
      <c r="N121" s="123"/>
      <c r="O121" s="123">
        <v>132</v>
      </c>
      <c r="P121" s="123"/>
      <c r="Q121" s="123"/>
    </row>
    <row r="122" spans="1:17" s="108" customFormat="1" ht="16.5" customHeight="1" x14ac:dyDescent="0.2">
      <c r="A122" s="119"/>
      <c r="B122" s="110" t="s">
        <v>100</v>
      </c>
      <c r="C122" s="131">
        <f t="shared" si="3"/>
        <v>132</v>
      </c>
      <c r="D122" s="132">
        <v>12201.156000000001</v>
      </c>
      <c r="E122" s="123" t="s">
        <v>220</v>
      </c>
      <c r="F122" s="123"/>
      <c r="G122" s="123"/>
      <c r="H122" s="123"/>
      <c r="I122" s="123"/>
      <c r="J122" s="123"/>
      <c r="K122" s="123"/>
      <c r="L122" s="123"/>
      <c r="M122" s="124"/>
      <c r="N122" s="123"/>
      <c r="O122" s="123">
        <v>132</v>
      </c>
      <c r="P122" s="123"/>
      <c r="Q122" s="123"/>
    </row>
    <row r="123" spans="1:17" s="108" customFormat="1" ht="16.5" customHeight="1" x14ac:dyDescent="0.2">
      <c r="A123" s="119"/>
      <c r="B123" s="110" t="s">
        <v>101</v>
      </c>
      <c r="C123" s="131">
        <f t="shared" si="3"/>
        <v>324</v>
      </c>
      <c r="D123" s="132">
        <v>1108404.0000000002</v>
      </c>
      <c r="E123" s="123" t="s">
        <v>220</v>
      </c>
      <c r="F123" s="123"/>
      <c r="G123" s="123"/>
      <c r="H123" s="123"/>
      <c r="I123" s="123"/>
      <c r="J123" s="123"/>
      <c r="K123" s="123"/>
      <c r="L123" s="123"/>
      <c r="M123" s="124"/>
      <c r="N123" s="123"/>
      <c r="O123" s="123">
        <v>324</v>
      </c>
      <c r="P123" s="123"/>
      <c r="Q123" s="123"/>
    </row>
    <row r="124" spans="1:17" s="108" customFormat="1" ht="16.5" customHeight="1" x14ac:dyDescent="0.2">
      <c r="A124" s="119"/>
      <c r="B124" s="110" t="s">
        <v>102</v>
      </c>
      <c r="C124" s="131">
        <f t="shared" si="3"/>
        <v>132</v>
      </c>
      <c r="D124" s="132">
        <v>13794.000000000002</v>
      </c>
      <c r="E124" s="123" t="s">
        <v>220</v>
      </c>
      <c r="F124" s="123"/>
      <c r="G124" s="123"/>
      <c r="H124" s="123"/>
      <c r="I124" s="123"/>
      <c r="J124" s="123"/>
      <c r="K124" s="123"/>
      <c r="L124" s="123"/>
      <c r="M124" s="125"/>
      <c r="N124" s="123"/>
      <c r="O124" s="123">
        <v>132</v>
      </c>
      <c r="P124" s="123"/>
      <c r="Q124" s="123"/>
    </row>
    <row r="125" spans="1:17" s="108" customFormat="1" ht="16.5" customHeight="1" x14ac:dyDescent="0.2">
      <c r="A125" s="119"/>
      <c r="B125" s="110" t="s">
        <v>103</v>
      </c>
      <c r="C125" s="131">
        <f t="shared" si="3"/>
        <v>13596</v>
      </c>
      <c r="D125" s="132">
        <v>1420782.0000000002</v>
      </c>
      <c r="E125" s="123" t="s">
        <v>220</v>
      </c>
      <c r="F125" s="123"/>
      <c r="G125" s="123"/>
      <c r="H125" s="123"/>
      <c r="I125" s="123"/>
      <c r="J125" s="123"/>
      <c r="K125" s="123"/>
      <c r="L125" s="123"/>
      <c r="M125" s="125"/>
      <c r="N125" s="123"/>
      <c r="O125" s="126">
        <v>13596</v>
      </c>
      <c r="P125" s="123"/>
      <c r="Q125" s="123"/>
    </row>
    <row r="126" spans="1:17" s="108" customFormat="1" ht="16.5" customHeight="1" x14ac:dyDescent="0.2">
      <c r="A126" s="119"/>
      <c r="B126" s="110" t="s">
        <v>104</v>
      </c>
      <c r="C126" s="131">
        <f t="shared" si="3"/>
        <v>13464</v>
      </c>
      <c r="D126" s="132">
        <v>6220368.0000000009</v>
      </c>
      <c r="E126" s="123" t="s">
        <v>221</v>
      </c>
      <c r="F126" s="123"/>
      <c r="G126" s="123"/>
      <c r="H126" s="123"/>
      <c r="I126" s="123"/>
      <c r="J126" s="123"/>
      <c r="K126" s="123"/>
      <c r="L126" s="123"/>
      <c r="M126" s="125"/>
      <c r="N126" s="123"/>
      <c r="O126" s="126">
        <v>13464</v>
      </c>
      <c r="P126" s="123"/>
      <c r="Q126" s="123"/>
    </row>
    <row r="127" spans="1:17" s="108" customFormat="1" ht="16.5" customHeight="1" x14ac:dyDescent="0.2">
      <c r="A127" s="119"/>
      <c r="B127" s="110" t="s">
        <v>105</v>
      </c>
      <c r="C127" s="131">
        <f t="shared" si="3"/>
        <v>324</v>
      </c>
      <c r="D127" s="132">
        <v>167508</v>
      </c>
      <c r="E127" s="123" t="s">
        <v>220</v>
      </c>
      <c r="F127" s="123"/>
      <c r="G127" s="123"/>
      <c r="H127" s="123"/>
      <c r="I127" s="123"/>
      <c r="J127" s="123"/>
      <c r="K127" s="123"/>
      <c r="L127" s="123"/>
      <c r="M127" s="124"/>
      <c r="N127" s="123"/>
      <c r="O127" s="123">
        <v>324</v>
      </c>
      <c r="P127" s="123"/>
      <c r="Q127" s="123"/>
    </row>
    <row r="128" spans="1:17" s="108" customFormat="1" ht="16.5" customHeight="1" x14ac:dyDescent="0.2">
      <c r="A128" s="119"/>
      <c r="B128" s="111" t="s">
        <v>106</v>
      </c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2"/>
      <c r="N128" s="121"/>
      <c r="O128" s="121"/>
      <c r="P128" s="121"/>
      <c r="Q128" s="121"/>
    </row>
    <row r="129" spans="1:17" s="108" customFormat="1" ht="16.5" customHeight="1" x14ac:dyDescent="0.2">
      <c r="A129" s="119"/>
      <c r="B129" s="110" t="s">
        <v>107</v>
      </c>
      <c r="C129" s="131">
        <f>SUM(F129:Q129)</f>
        <v>324</v>
      </c>
      <c r="D129" s="132">
        <v>823284</v>
      </c>
      <c r="E129" s="123" t="s">
        <v>220</v>
      </c>
      <c r="F129" s="123"/>
      <c r="G129" s="123"/>
      <c r="H129" s="123"/>
      <c r="I129" s="123"/>
      <c r="J129" s="123"/>
      <c r="K129" s="123"/>
      <c r="L129" s="123"/>
      <c r="M129" s="124"/>
      <c r="N129" s="123"/>
      <c r="O129" s="123">
        <v>324</v>
      </c>
      <c r="P129" s="123"/>
      <c r="Q129" s="123"/>
    </row>
    <row r="130" spans="1:17" s="108" customFormat="1" ht="16.5" customHeight="1" x14ac:dyDescent="0.2">
      <c r="A130" s="119"/>
      <c r="B130" s="111" t="s">
        <v>108</v>
      </c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2"/>
      <c r="N130" s="121"/>
      <c r="O130" s="121"/>
      <c r="P130" s="121"/>
      <c r="Q130" s="121"/>
    </row>
    <row r="131" spans="1:17" s="108" customFormat="1" ht="16.5" customHeight="1" x14ac:dyDescent="0.2">
      <c r="A131" s="119"/>
      <c r="B131" s="110" t="s">
        <v>109</v>
      </c>
      <c r="C131" s="131">
        <f>SUM(F131:Q131)</f>
        <v>324</v>
      </c>
      <c r="D131" s="132">
        <v>3161268</v>
      </c>
      <c r="E131" s="123" t="s">
        <v>220</v>
      </c>
      <c r="F131" s="123"/>
      <c r="G131" s="123"/>
      <c r="H131" s="123"/>
      <c r="I131" s="123"/>
      <c r="J131" s="123"/>
      <c r="K131" s="123"/>
      <c r="L131" s="123"/>
      <c r="M131" s="124"/>
      <c r="N131" s="123"/>
      <c r="O131" s="123">
        <v>324</v>
      </c>
      <c r="P131" s="123"/>
      <c r="Q131" s="123"/>
    </row>
    <row r="132" spans="1:17" s="108" customFormat="1" ht="16.5" customHeight="1" x14ac:dyDescent="0.2">
      <c r="A132" s="119"/>
      <c r="B132" s="141" t="s">
        <v>110</v>
      </c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2"/>
      <c r="N132" s="121"/>
      <c r="O132" s="121"/>
      <c r="P132" s="121"/>
      <c r="Q132" s="121"/>
    </row>
    <row r="133" spans="1:17" s="108" customFormat="1" ht="16.5" customHeight="1" x14ac:dyDescent="0.2">
      <c r="A133" s="119"/>
      <c r="B133" s="110" t="s">
        <v>111</v>
      </c>
      <c r="C133" s="131">
        <f t="shared" ref="C133:C143" si="4">SUM(F133:Q133)</f>
        <v>1500</v>
      </c>
      <c r="D133" s="132">
        <v>990</v>
      </c>
      <c r="E133" s="123"/>
      <c r="F133" s="126">
        <v>750</v>
      </c>
      <c r="G133" s="123"/>
      <c r="H133" s="123"/>
      <c r="I133" s="123"/>
      <c r="J133" s="123"/>
      <c r="K133" s="123"/>
      <c r="L133" s="123"/>
      <c r="M133" s="125"/>
      <c r="N133" s="123"/>
      <c r="O133" s="123">
        <v>750</v>
      </c>
      <c r="P133" s="123"/>
      <c r="Q133" s="123"/>
    </row>
    <row r="134" spans="1:17" s="108" customFormat="1" ht="16.5" customHeight="1" x14ac:dyDescent="0.2">
      <c r="A134" s="119"/>
      <c r="B134" s="110" t="s">
        <v>112</v>
      </c>
      <c r="C134" s="131">
        <f t="shared" si="4"/>
        <v>3500</v>
      </c>
      <c r="D134" s="132">
        <v>2310</v>
      </c>
      <c r="E134" s="123"/>
      <c r="F134" s="126">
        <v>1750</v>
      </c>
      <c r="G134" s="123"/>
      <c r="H134" s="123"/>
      <c r="I134" s="123"/>
      <c r="J134" s="123"/>
      <c r="K134" s="123"/>
      <c r="L134" s="123"/>
      <c r="M134" s="125"/>
      <c r="N134" s="123"/>
      <c r="O134" s="126">
        <v>1750</v>
      </c>
      <c r="P134" s="123"/>
      <c r="Q134" s="123"/>
    </row>
    <row r="135" spans="1:17" s="108" customFormat="1" ht="16.5" customHeight="1" x14ac:dyDescent="0.2">
      <c r="A135" s="119"/>
      <c r="B135" s="110" t="s">
        <v>113</v>
      </c>
      <c r="C135" s="131">
        <f t="shared" si="4"/>
        <v>10800</v>
      </c>
      <c r="D135" s="132">
        <v>7128</v>
      </c>
      <c r="E135" s="123"/>
      <c r="F135" s="126">
        <v>5400</v>
      </c>
      <c r="G135" s="123"/>
      <c r="H135" s="123"/>
      <c r="I135" s="123"/>
      <c r="J135" s="123"/>
      <c r="K135" s="123"/>
      <c r="L135" s="123"/>
      <c r="M135" s="125"/>
      <c r="N135" s="123"/>
      <c r="O135" s="126">
        <v>5400</v>
      </c>
      <c r="P135" s="123"/>
      <c r="Q135" s="123"/>
    </row>
    <row r="136" spans="1:17" s="108" customFormat="1" ht="16.5" customHeight="1" x14ac:dyDescent="0.2">
      <c r="A136" s="119"/>
      <c r="B136" s="110" t="s">
        <v>114</v>
      </c>
      <c r="C136" s="131">
        <f t="shared" si="4"/>
        <v>9500</v>
      </c>
      <c r="D136" s="132">
        <v>6270</v>
      </c>
      <c r="E136" s="123"/>
      <c r="F136" s="126">
        <v>4750</v>
      </c>
      <c r="G136" s="123"/>
      <c r="H136" s="123"/>
      <c r="I136" s="123"/>
      <c r="J136" s="123"/>
      <c r="K136" s="123"/>
      <c r="L136" s="123"/>
      <c r="M136" s="125"/>
      <c r="N136" s="123"/>
      <c r="O136" s="126">
        <v>4750</v>
      </c>
      <c r="P136" s="123"/>
      <c r="Q136" s="123"/>
    </row>
    <row r="137" spans="1:17" s="108" customFormat="1" ht="16.5" customHeight="1" x14ac:dyDescent="0.2">
      <c r="A137" s="119"/>
      <c r="B137" s="110" t="s">
        <v>115</v>
      </c>
      <c r="C137" s="131">
        <f t="shared" si="4"/>
        <v>700</v>
      </c>
      <c r="D137" s="132">
        <v>462</v>
      </c>
      <c r="E137" s="123"/>
      <c r="F137" s="126"/>
      <c r="G137" s="123"/>
      <c r="H137" s="123"/>
      <c r="I137" s="123"/>
      <c r="J137" s="123"/>
      <c r="K137" s="123"/>
      <c r="L137" s="123"/>
      <c r="M137" s="125"/>
      <c r="N137" s="123"/>
      <c r="O137" s="123">
        <v>700</v>
      </c>
      <c r="P137" s="123"/>
      <c r="Q137" s="123"/>
    </row>
    <row r="138" spans="1:17" s="108" customFormat="1" ht="16.5" customHeight="1" x14ac:dyDescent="0.2">
      <c r="A138" s="119"/>
      <c r="B138" s="110" t="s">
        <v>116</v>
      </c>
      <c r="C138" s="131">
        <f t="shared" si="4"/>
        <v>1800</v>
      </c>
      <c r="D138" s="132">
        <v>1188</v>
      </c>
      <c r="E138" s="123"/>
      <c r="F138" s="126">
        <v>900</v>
      </c>
      <c r="G138" s="123"/>
      <c r="H138" s="123"/>
      <c r="I138" s="123"/>
      <c r="J138" s="123"/>
      <c r="K138" s="123"/>
      <c r="L138" s="123"/>
      <c r="M138" s="125"/>
      <c r="N138" s="123"/>
      <c r="O138" s="123">
        <v>900</v>
      </c>
      <c r="P138" s="123"/>
      <c r="Q138" s="123"/>
    </row>
    <row r="139" spans="1:17" s="108" customFormat="1" ht="16.5" customHeight="1" x14ac:dyDescent="0.2">
      <c r="A139" s="119"/>
      <c r="B139" s="110" t="s">
        <v>117</v>
      </c>
      <c r="C139" s="131">
        <f t="shared" si="4"/>
        <v>3600</v>
      </c>
      <c r="D139" s="132">
        <v>2376</v>
      </c>
      <c r="E139" s="123"/>
      <c r="F139" s="126">
        <v>1800</v>
      </c>
      <c r="G139" s="123"/>
      <c r="H139" s="123"/>
      <c r="I139" s="123"/>
      <c r="J139" s="123"/>
      <c r="K139" s="123"/>
      <c r="L139" s="123"/>
      <c r="M139" s="125"/>
      <c r="N139" s="123"/>
      <c r="O139" s="126">
        <v>1800</v>
      </c>
      <c r="P139" s="123"/>
      <c r="Q139" s="123"/>
    </row>
    <row r="140" spans="1:17" s="108" customFormat="1" ht="16.5" customHeight="1" x14ac:dyDescent="0.2">
      <c r="A140" s="119"/>
      <c r="B140" s="110" t="s">
        <v>118</v>
      </c>
      <c r="C140" s="131">
        <f t="shared" si="4"/>
        <v>3600</v>
      </c>
      <c r="D140" s="132">
        <v>2376</v>
      </c>
      <c r="E140" s="123"/>
      <c r="F140" s="126">
        <v>1800</v>
      </c>
      <c r="G140" s="123"/>
      <c r="H140" s="123"/>
      <c r="I140" s="123"/>
      <c r="J140" s="123"/>
      <c r="K140" s="123"/>
      <c r="L140" s="123"/>
      <c r="M140" s="125"/>
      <c r="N140" s="123"/>
      <c r="O140" s="126">
        <v>1800</v>
      </c>
      <c r="P140" s="123"/>
      <c r="Q140" s="123"/>
    </row>
    <row r="141" spans="1:17" s="108" customFormat="1" ht="16.5" customHeight="1" x14ac:dyDescent="0.2">
      <c r="A141" s="119"/>
      <c r="B141" s="110" t="s">
        <v>119</v>
      </c>
      <c r="C141" s="131">
        <f t="shared" si="4"/>
        <v>1080</v>
      </c>
      <c r="D141" s="132">
        <v>712.80000000000007</v>
      </c>
      <c r="E141" s="123"/>
      <c r="F141" s="126">
        <v>540</v>
      </c>
      <c r="G141" s="123"/>
      <c r="H141" s="123"/>
      <c r="I141" s="123"/>
      <c r="J141" s="123"/>
      <c r="K141" s="123"/>
      <c r="L141" s="123"/>
      <c r="M141" s="125"/>
      <c r="N141" s="123"/>
      <c r="O141" s="123">
        <v>540</v>
      </c>
      <c r="P141" s="123"/>
      <c r="Q141" s="123"/>
    </row>
    <row r="142" spans="1:17" s="108" customFormat="1" ht="16.5" customHeight="1" x14ac:dyDescent="0.2">
      <c r="A142" s="119"/>
      <c r="B142" s="110" t="s">
        <v>120</v>
      </c>
      <c r="C142" s="131">
        <f t="shared" si="4"/>
        <v>1800</v>
      </c>
      <c r="D142" s="132">
        <v>1188</v>
      </c>
      <c r="E142" s="123"/>
      <c r="F142" s="126">
        <v>900</v>
      </c>
      <c r="G142" s="123"/>
      <c r="H142" s="123"/>
      <c r="I142" s="123"/>
      <c r="J142" s="123"/>
      <c r="K142" s="123"/>
      <c r="L142" s="123"/>
      <c r="M142" s="125"/>
      <c r="N142" s="123"/>
      <c r="O142" s="123">
        <v>900</v>
      </c>
      <c r="P142" s="123"/>
      <c r="Q142" s="123"/>
    </row>
    <row r="143" spans="1:17" s="108" customFormat="1" ht="16.5" customHeight="1" x14ac:dyDescent="0.2">
      <c r="A143" s="119"/>
      <c r="B143" s="110" t="s">
        <v>121</v>
      </c>
      <c r="C143" s="131">
        <f t="shared" si="4"/>
        <v>2160</v>
      </c>
      <c r="D143" s="132">
        <v>1425.6000000000001</v>
      </c>
      <c r="E143" s="123"/>
      <c r="F143" s="126">
        <v>1080</v>
      </c>
      <c r="G143" s="123"/>
      <c r="H143" s="123"/>
      <c r="I143" s="123"/>
      <c r="J143" s="123"/>
      <c r="K143" s="123"/>
      <c r="L143" s="123"/>
      <c r="M143" s="125"/>
      <c r="N143" s="123"/>
      <c r="O143" s="126">
        <v>1080</v>
      </c>
      <c r="P143" s="123"/>
      <c r="Q143" s="123"/>
    </row>
    <row r="144" spans="1:17" s="108" customFormat="1" ht="16.5" customHeight="1" x14ac:dyDescent="0.2">
      <c r="A144" s="119"/>
      <c r="B144" s="141" t="s">
        <v>122</v>
      </c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2"/>
      <c r="N144" s="121"/>
      <c r="O144" s="121"/>
      <c r="P144" s="121"/>
      <c r="Q144" s="121"/>
    </row>
    <row r="145" spans="1:17" s="108" customFormat="1" ht="16.5" customHeight="1" x14ac:dyDescent="0.2">
      <c r="A145" s="119"/>
      <c r="B145" s="112" t="s">
        <v>123</v>
      </c>
      <c r="C145" s="131">
        <f>SUM(F145:Q145)</f>
        <v>120</v>
      </c>
      <c r="D145" s="132">
        <v>60000</v>
      </c>
      <c r="E145" s="123"/>
      <c r="F145" s="123">
        <v>10</v>
      </c>
      <c r="G145" s="123">
        <v>10</v>
      </c>
      <c r="H145" s="123">
        <v>10</v>
      </c>
      <c r="I145" s="123">
        <v>10</v>
      </c>
      <c r="J145" s="123">
        <v>10</v>
      </c>
      <c r="K145" s="123">
        <v>10</v>
      </c>
      <c r="L145" s="123">
        <v>10</v>
      </c>
      <c r="M145" s="124">
        <v>10</v>
      </c>
      <c r="N145" s="123">
        <v>10</v>
      </c>
      <c r="O145" s="123">
        <v>10</v>
      </c>
      <c r="P145" s="123">
        <v>10</v>
      </c>
      <c r="Q145" s="123">
        <v>10</v>
      </c>
    </row>
    <row r="146" spans="1:17" s="108" customFormat="1" ht="16.5" customHeight="1" x14ac:dyDescent="0.2">
      <c r="A146" s="119"/>
      <c r="B146" s="112" t="s">
        <v>124</v>
      </c>
      <c r="C146" s="131">
        <f>SUM(F146:Q146)</f>
        <v>72</v>
      </c>
      <c r="D146" s="132">
        <v>10800</v>
      </c>
      <c r="E146" s="123"/>
      <c r="F146" s="123">
        <v>6</v>
      </c>
      <c r="G146" s="123">
        <v>6</v>
      </c>
      <c r="H146" s="123">
        <v>6</v>
      </c>
      <c r="I146" s="123">
        <v>6</v>
      </c>
      <c r="J146" s="123">
        <v>6</v>
      </c>
      <c r="K146" s="123">
        <v>6</v>
      </c>
      <c r="L146" s="123">
        <v>6</v>
      </c>
      <c r="M146" s="124">
        <v>6</v>
      </c>
      <c r="N146" s="123">
        <v>6</v>
      </c>
      <c r="O146" s="123">
        <v>6</v>
      </c>
      <c r="P146" s="123">
        <v>6</v>
      </c>
      <c r="Q146" s="123">
        <v>6</v>
      </c>
    </row>
    <row r="147" spans="1:17" s="108" customFormat="1" ht="16.5" customHeight="1" x14ac:dyDescent="0.2">
      <c r="A147" s="119"/>
      <c r="B147" s="112" t="s">
        <v>125</v>
      </c>
      <c r="C147" s="131">
        <f>SUM(F147:Q147)</f>
        <v>36</v>
      </c>
      <c r="D147" s="132">
        <v>1800</v>
      </c>
      <c r="E147" s="123"/>
      <c r="F147" s="123">
        <v>3</v>
      </c>
      <c r="G147" s="123">
        <v>3</v>
      </c>
      <c r="H147" s="123">
        <v>3</v>
      </c>
      <c r="I147" s="123">
        <v>3</v>
      </c>
      <c r="J147" s="123">
        <v>3</v>
      </c>
      <c r="K147" s="123">
        <v>3</v>
      </c>
      <c r="L147" s="123">
        <v>3</v>
      </c>
      <c r="M147" s="124">
        <v>3</v>
      </c>
      <c r="N147" s="123">
        <v>3</v>
      </c>
      <c r="O147" s="123">
        <v>3</v>
      </c>
      <c r="P147" s="123">
        <v>3</v>
      </c>
      <c r="Q147" s="123">
        <v>3</v>
      </c>
    </row>
    <row r="148" spans="1:17" s="108" customFormat="1" ht="16.5" customHeight="1" x14ac:dyDescent="0.2">
      <c r="A148" s="137"/>
      <c r="B148" s="149" t="s">
        <v>126</v>
      </c>
      <c r="C148" s="139">
        <f>SUM(F148:Q148)</f>
        <v>48</v>
      </c>
      <c r="D148" s="140">
        <v>14400</v>
      </c>
      <c r="E148" s="123"/>
      <c r="F148" s="123">
        <v>4</v>
      </c>
      <c r="G148" s="123">
        <v>4</v>
      </c>
      <c r="H148" s="123">
        <v>4</v>
      </c>
      <c r="I148" s="123">
        <v>4</v>
      </c>
      <c r="J148" s="123">
        <v>4</v>
      </c>
      <c r="K148" s="123">
        <v>4</v>
      </c>
      <c r="L148" s="123">
        <v>4</v>
      </c>
      <c r="M148" s="124">
        <v>4</v>
      </c>
      <c r="N148" s="123">
        <v>4</v>
      </c>
      <c r="O148" s="123">
        <v>4</v>
      </c>
      <c r="P148" s="123">
        <v>4</v>
      </c>
      <c r="Q148" s="123">
        <v>4</v>
      </c>
    </row>
    <row r="149" spans="1:17" ht="15.75" thickBot="1" x14ac:dyDescent="0.3">
      <c r="A149" s="60"/>
      <c r="B149" s="71"/>
      <c r="D149" s="69"/>
    </row>
    <row r="150" spans="1:17" ht="15" customHeight="1" thickTop="1" x14ac:dyDescent="0.25">
      <c r="A150" s="79" t="s">
        <v>72</v>
      </c>
      <c r="B150" s="80"/>
      <c r="C150" s="233">
        <f>SUM(D104:D107,D109:D112,D114:D118,D120:D127,D129,D131,D132:D143,D144:D148,D11:D62,D64:D148)</f>
        <v>33117391.324000001</v>
      </c>
      <c r="D150" s="233"/>
      <c r="E150" s="82"/>
    </row>
    <row r="151" spans="1:17" ht="15" hidden="1" customHeight="1" x14ac:dyDescent="0.25">
      <c r="A151" s="77" t="s">
        <v>20</v>
      </c>
      <c r="B151" s="78"/>
      <c r="C151" s="234">
        <f>PRODUCT(C150,0.1)</f>
        <v>3311739.1324000005</v>
      </c>
      <c r="D151" s="236"/>
      <c r="F151" s="237"/>
      <c r="G151" s="237"/>
      <c r="H151" s="237"/>
      <c r="I151" s="237"/>
      <c r="J151" s="148"/>
      <c r="K151" s="148"/>
      <c r="L151" s="63"/>
    </row>
    <row r="152" spans="1:17" ht="15" hidden="1" customHeight="1" x14ac:dyDescent="0.25">
      <c r="A152" s="73" t="s">
        <v>21</v>
      </c>
      <c r="B152" s="72"/>
      <c r="C152" s="238">
        <f>PRODUCT(C150,0.1)</f>
        <v>3311739.1324000005</v>
      </c>
      <c r="D152" s="240"/>
      <c r="F152" s="65"/>
      <c r="G152" s="65"/>
      <c r="H152" s="241"/>
      <c r="I152" s="241"/>
      <c r="J152" s="241"/>
      <c r="K152" s="241"/>
      <c r="L152" s="62"/>
    </row>
    <row r="153" spans="1:17" ht="18" hidden="1" customHeight="1" x14ac:dyDescent="0.25">
      <c r="A153" s="73" t="s">
        <v>22</v>
      </c>
      <c r="B153" s="72"/>
      <c r="C153" s="238">
        <f>SUM(C150:D152)</f>
        <v>39740869.588799998</v>
      </c>
      <c r="D153" s="240"/>
      <c r="F153" s="65"/>
      <c r="G153" s="65"/>
      <c r="H153" s="241"/>
      <c r="I153" s="241"/>
      <c r="J153" s="241"/>
      <c r="K153" s="241"/>
      <c r="L153" s="62"/>
    </row>
    <row r="154" spans="1:17" x14ac:dyDescent="0.25">
      <c r="A154" s="66"/>
      <c r="F154" s="65"/>
      <c r="G154" s="65"/>
      <c r="H154" s="241"/>
      <c r="I154" s="241"/>
      <c r="J154" s="241"/>
      <c r="K154" s="241"/>
      <c r="L154" s="62"/>
      <c r="M154" s="64"/>
    </row>
    <row r="155" spans="1:17" x14ac:dyDescent="0.25">
      <c r="A155" s="74" t="s">
        <v>73</v>
      </c>
      <c r="B155" s="61"/>
      <c r="C155" s="75"/>
      <c r="D155" s="76"/>
      <c r="E155" s="83"/>
      <c r="F155" s="75"/>
      <c r="G155" s="75"/>
      <c r="H155" s="75"/>
      <c r="I155" s="75"/>
      <c r="J155" s="75"/>
      <c r="K155" s="75"/>
      <c r="M155" s="67"/>
      <c r="N155" s="64"/>
    </row>
    <row r="156" spans="1:17" x14ac:dyDescent="0.25">
      <c r="A156" s="68"/>
      <c r="B156" s="61"/>
      <c r="C156" s="75"/>
      <c r="D156" s="76"/>
      <c r="E156" s="83"/>
      <c r="F156" s="75"/>
      <c r="G156" s="75"/>
      <c r="H156" s="75"/>
      <c r="I156" s="75"/>
      <c r="J156" s="75"/>
      <c r="K156" s="75"/>
    </row>
    <row r="157" spans="1:17" x14ac:dyDescent="0.25">
      <c r="A157" s="60" t="s">
        <v>224</v>
      </c>
      <c r="B157" s="68"/>
      <c r="C157" s="133"/>
      <c r="D157" s="134"/>
      <c r="E157" s="147" t="s">
        <v>227</v>
      </c>
      <c r="F157" s="133"/>
      <c r="G157" s="133"/>
      <c r="H157" s="133"/>
      <c r="I157" s="75"/>
      <c r="J157" s="75"/>
      <c r="K157" s="75"/>
    </row>
    <row r="158" spans="1:17" x14ac:dyDescent="0.25">
      <c r="A158" s="68"/>
      <c r="B158" s="68"/>
      <c r="C158" s="133"/>
      <c r="D158" s="134"/>
      <c r="E158" s="135"/>
      <c r="F158" s="133"/>
      <c r="G158" s="133"/>
      <c r="H158" s="133"/>
      <c r="I158" s="75"/>
      <c r="J158" s="75"/>
      <c r="K158" s="75"/>
    </row>
    <row r="159" spans="1:17" ht="18" customHeight="1" x14ac:dyDescent="0.25">
      <c r="A159" s="60" t="s">
        <v>225</v>
      </c>
      <c r="B159" s="68"/>
      <c r="C159" s="133"/>
      <c r="D159" s="134"/>
      <c r="E159" s="263" t="s">
        <v>228</v>
      </c>
      <c r="F159" s="263"/>
      <c r="G159" s="263"/>
      <c r="H159" s="133"/>
      <c r="I159" s="75"/>
      <c r="J159" s="75"/>
      <c r="K159" s="75"/>
    </row>
    <row r="160" spans="1:17" x14ac:dyDescent="0.25">
      <c r="A160" s="68" t="s">
        <v>226</v>
      </c>
      <c r="B160" s="60"/>
      <c r="C160" s="133"/>
      <c r="D160" s="134"/>
      <c r="E160" s="136" t="s">
        <v>229</v>
      </c>
      <c r="F160" s="133"/>
      <c r="G160" s="133"/>
      <c r="H160" s="60"/>
      <c r="I160" s="75"/>
      <c r="J160" s="75"/>
      <c r="K160" s="75"/>
    </row>
    <row r="161" spans="1:11" ht="14.25" customHeight="1" x14ac:dyDescent="0.25">
      <c r="A161" s="68"/>
      <c r="B161" s="68"/>
      <c r="C161" s="133"/>
      <c r="D161" s="134"/>
      <c r="E161" s="84" t="s">
        <v>23</v>
      </c>
      <c r="F161" s="133"/>
      <c r="G161" s="68"/>
      <c r="H161" s="133"/>
      <c r="I161" s="75"/>
      <c r="J161" s="75"/>
      <c r="K161" s="75"/>
    </row>
    <row r="162" spans="1:11" x14ac:dyDescent="0.25">
      <c r="A162" s="68"/>
      <c r="B162" s="61"/>
      <c r="C162" s="75"/>
      <c r="D162" s="76"/>
      <c r="E162" s="83"/>
      <c r="F162" s="75"/>
      <c r="G162" s="75"/>
      <c r="H162" s="75"/>
      <c r="I162" s="75"/>
      <c r="J162" s="75"/>
      <c r="K162" s="75"/>
    </row>
    <row r="163" spans="1:11" x14ac:dyDescent="0.25">
      <c r="A163" s="60"/>
    </row>
    <row r="164" spans="1:11" x14ac:dyDescent="0.25">
      <c r="A164" s="60"/>
    </row>
  </sheetData>
  <mergeCells count="19">
    <mergeCell ref="E159:G159"/>
    <mergeCell ref="J152:K152"/>
    <mergeCell ref="C153:D153"/>
    <mergeCell ref="H153:I153"/>
    <mergeCell ref="J153:K153"/>
    <mergeCell ref="H154:I154"/>
    <mergeCell ref="J154:K154"/>
    <mergeCell ref="C150:D150"/>
    <mergeCell ref="C151:D151"/>
    <mergeCell ref="F151:G151"/>
    <mergeCell ref="H151:I151"/>
    <mergeCell ref="C152:D152"/>
    <mergeCell ref="H152:I152"/>
    <mergeCell ref="A2:Q2"/>
    <mergeCell ref="A8:A9"/>
    <mergeCell ref="B8:B9"/>
    <mergeCell ref="D8:D9"/>
    <mergeCell ref="E8:E9"/>
    <mergeCell ref="F8:Q8"/>
  </mergeCells>
  <dataValidations count="1">
    <dataValidation type="list" allowBlank="1" showInputMessage="1" showErrorMessage="1" sqref="C130:D130 C103:D103 C108:D108 C113:D113 C119:D119 C128:D128 E10:E143 E145:E148">
      <formula1>"Shopping, Small Value Procurement, Direct Contracting, Agency to Agency, Public Bidding"</formula1>
    </dataValidation>
  </dataValidations>
  <printOptions horizontalCentered="1"/>
  <pageMargins left="0.7" right="0.7" top="0.75" bottom="0.75" header="0.3" footer="0.3"/>
  <pageSetup paperSize="9" scale="61" fitToHeight="0" orientation="landscape" r:id="rId1"/>
  <headerFooter>
    <oddHeader>&amp;C&amp;"Verdana,Bold Italic"&amp;12&amp;UGOVERNMENT PROCUREMENT POLICY BOARD-TECHNICAL SUPPORT OFFICE
&amp;"Verdana,Italic"&amp;9Unit 2506, Raffles Corporate Center, F. Ortigas Jr. Road, Ortigas Center, Pasig City</oddHeader>
    <oddFooter>&amp;LPrepared by  K.  Paala  &amp;T    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Q43"/>
  <sheetViews>
    <sheetView zoomScaleNormal="100" workbookViewId="0">
      <selection activeCell="D23" sqref="D23"/>
    </sheetView>
  </sheetViews>
  <sheetFormatPr defaultRowHeight="15" x14ac:dyDescent="0.25"/>
  <cols>
    <col min="1" max="1" width="27.28515625" customWidth="1"/>
    <col min="2" max="2" width="13" style="6" customWidth="1"/>
    <col min="3" max="3" width="10.5703125" customWidth="1"/>
    <col min="4" max="4" width="12.7109375" style="7" customWidth="1"/>
    <col min="5" max="5" width="12.42578125" customWidth="1"/>
    <col min="6" max="7" width="10.7109375" customWidth="1"/>
    <col min="8" max="8" width="13.85546875" style="6" customWidth="1"/>
    <col min="9" max="9" width="16.140625" customWidth="1"/>
    <col min="10" max="10" width="12.28515625" customWidth="1"/>
    <col min="11" max="11" width="10.5703125" bestFit="1" customWidth="1"/>
    <col min="13" max="13" width="9.5703125" bestFit="1" customWidth="1"/>
    <col min="14" max="14" width="12.85546875" style="7" customWidth="1"/>
    <col min="15" max="15" width="11" style="7" customWidth="1"/>
    <col min="16" max="16" width="13.140625" customWidth="1"/>
    <col min="17" max="17" width="12" customWidth="1"/>
  </cols>
  <sheetData>
    <row r="1" spans="1:17" s="35" customFormat="1" ht="36.75" thickBot="1" x14ac:dyDescent="0.3">
      <c r="A1" s="36" t="s">
        <v>41</v>
      </c>
      <c r="B1" s="33" t="s">
        <v>28</v>
      </c>
      <c r="C1" s="85" t="s">
        <v>29</v>
      </c>
      <c r="D1" s="85" t="s">
        <v>30</v>
      </c>
      <c r="E1" s="295" t="s">
        <v>39</v>
      </c>
      <c r="F1" s="295"/>
      <c r="G1" s="85" t="s">
        <v>48</v>
      </c>
      <c r="H1" s="34" t="s">
        <v>40</v>
      </c>
      <c r="I1" s="34" t="s">
        <v>27</v>
      </c>
      <c r="J1" s="34" t="s">
        <v>63</v>
      </c>
      <c r="K1" s="32" t="s">
        <v>43</v>
      </c>
      <c r="L1" s="32" t="s">
        <v>44</v>
      </c>
      <c r="M1" s="32" t="s">
        <v>45</v>
      </c>
      <c r="N1" s="32" t="s">
        <v>46</v>
      </c>
      <c r="O1" s="32" t="s">
        <v>65</v>
      </c>
      <c r="P1" s="32" t="s">
        <v>32</v>
      </c>
      <c r="Q1" s="32" t="s">
        <v>47</v>
      </c>
    </row>
    <row r="2" spans="1:17" s="35" customFormat="1" ht="45.75" customHeight="1" thickBot="1" x14ac:dyDescent="0.3">
      <c r="A2" s="36"/>
      <c r="B2" s="33"/>
      <c r="C2" s="85"/>
      <c r="D2" s="85"/>
      <c r="E2" s="85" t="s">
        <v>38</v>
      </c>
      <c r="F2" s="85" t="s">
        <v>61</v>
      </c>
      <c r="G2" s="85"/>
      <c r="H2" s="34" t="s">
        <v>50</v>
      </c>
      <c r="I2" s="91"/>
      <c r="J2" s="91"/>
      <c r="K2" s="32"/>
      <c r="L2" s="32"/>
      <c r="M2" s="32"/>
      <c r="N2" s="32"/>
      <c r="O2" s="32"/>
      <c r="P2" s="32"/>
      <c r="Q2" s="32"/>
    </row>
    <row r="3" spans="1:17" s="30" customFormat="1" ht="53.25" customHeight="1" thickBot="1" x14ac:dyDescent="0.3">
      <c r="A3" s="26" t="s">
        <v>56</v>
      </c>
      <c r="B3" s="31" t="s">
        <v>42</v>
      </c>
      <c r="C3" s="27">
        <v>18</v>
      </c>
      <c r="D3" s="27"/>
      <c r="E3" s="27"/>
      <c r="F3" s="70"/>
      <c r="G3" s="27"/>
      <c r="H3" s="28"/>
      <c r="I3" s="104"/>
      <c r="J3" s="94"/>
      <c r="K3" s="26"/>
      <c r="L3" s="26"/>
      <c r="M3" s="26"/>
      <c r="N3" s="29" t="s">
        <v>55</v>
      </c>
      <c r="O3" s="29"/>
      <c r="P3" s="46">
        <v>8900</v>
      </c>
      <c r="Q3" s="46">
        <v>890</v>
      </c>
    </row>
    <row r="4" spans="1:17" ht="33" customHeight="1" thickBot="1" x14ac:dyDescent="0.3">
      <c r="A4" s="273" t="s">
        <v>24</v>
      </c>
      <c r="B4" s="100" t="s">
        <v>31</v>
      </c>
      <c r="C4" s="8">
        <v>6</v>
      </c>
      <c r="D4" s="297" t="s">
        <v>25</v>
      </c>
      <c r="E4" s="264" t="s">
        <v>71</v>
      </c>
      <c r="F4" s="15"/>
      <c r="G4" s="15"/>
      <c r="H4" s="274" t="s">
        <v>51</v>
      </c>
      <c r="I4" s="105"/>
      <c r="J4" s="95"/>
      <c r="K4" s="38"/>
      <c r="L4" s="5"/>
      <c r="M4" s="2"/>
      <c r="N4" s="289" t="s">
        <v>49</v>
      </c>
      <c r="O4" s="86"/>
      <c r="P4" s="2"/>
      <c r="Q4" s="3"/>
    </row>
    <row r="5" spans="1:17" ht="15.75" customHeight="1" thickBot="1" x14ac:dyDescent="0.3">
      <c r="A5" s="296"/>
      <c r="B5" s="100">
        <v>1</v>
      </c>
      <c r="C5" s="8">
        <v>4</v>
      </c>
      <c r="D5" s="292"/>
      <c r="E5" s="265"/>
      <c r="F5" s="16"/>
      <c r="G5" s="16"/>
      <c r="H5" s="275"/>
      <c r="I5" s="105"/>
      <c r="J5" s="95"/>
      <c r="K5" s="39"/>
      <c r="L5" s="5"/>
      <c r="M5" s="2"/>
      <c r="N5" s="290"/>
      <c r="O5" s="87"/>
      <c r="P5" s="2"/>
      <c r="Q5" s="3"/>
    </row>
    <row r="6" spans="1:17" ht="19.5" thickBot="1" x14ac:dyDescent="0.3">
      <c r="A6" s="296"/>
      <c r="B6" s="100">
        <v>2</v>
      </c>
      <c r="C6" s="8">
        <v>5</v>
      </c>
      <c r="D6" s="292"/>
      <c r="E6" s="266"/>
      <c r="F6" s="16"/>
      <c r="G6" s="16"/>
      <c r="H6" s="276"/>
      <c r="I6" s="105"/>
      <c r="J6" s="95"/>
      <c r="K6" s="40"/>
      <c r="L6" s="1"/>
      <c r="M6" s="2"/>
      <c r="N6" s="291"/>
      <c r="O6" s="88"/>
      <c r="P6" s="2"/>
      <c r="Q6" s="3"/>
    </row>
    <row r="7" spans="1:17" ht="15.75" customHeight="1" thickBot="1" x14ac:dyDescent="0.3">
      <c r="A7" s="90"/>
      <c r="B7" s="102" t="s">
        <v>32</v>
      </c>
      <c r="C7" s="101">
        <f>SUM(C4:C6)</f>
        <v>15</v>
      </c>
      <c r="D7" s="298"/>
      <c r="E7" s="37">
        <v>11320</v>
      </c>
      <c r="F7" s="16"/>
      <c r="G7" s="16"/>
      <c r="H7" s="19">
        <v>3600</v>
      </c>
      <c r="I7" s="105"/>
      <c r="J7" s="95"/>
      <c r="K7" s="51">
        <v>10000</v>
      </c>
      <c r="L7" s="1"/>
      <c r="M7" s="2"/>
      <c r="N7" s="11">
        <v>160000</v>
      </c>
      <c r="O7" s="11"/>
      <c r="P7" s="23">
        <f>SUM(E7:N7)</f>
        <v>184920</v>
      </c>
      <c r="Q7" s="3">
        <v>18240</v>
      </c>
    </row>
    <row r="8" spans="1:17" ht="15.75" customHeight="1" thickBot="1" x14ac:dyDescent="0.3">
      <c r="A8" s="278" t="s">
        <v>74</v>
      </c>
      <c r="B8" s="100">
        <v>3</v>
      </c>
      <c r="C8" s="8">
        <v>7</v>
      </c>
      <c r="D8" s="292" t="s">
        <v>75</v>
      </c>
      <c r="E8" s="279" t="s">
        <v>76</v>
      </c>
      <c r="F8" s="293"/>
      <c r="G8" s="16"/>
      <c r="H8" s="268"/>
      <c r="I8" s="105"/>
      <c r="J8" s="95"/>
      <c r="K8" s="48"/>
      <c r="L8" s="1"/>
      <c r="M8" s="2"/>
      <c r="N8" s="271"/>
      <c r="O8" s="98"/>
      <c r="P8" s="2"/>
      <c r="Q8" s="3"/>
    </row>
    <row r="9" spans="1:17" ht="15.75" customHeight="1" thickBot="1" x14ac:dyDescent="0.3">
      <c r="A9" s="275"/>
      <c r="B9" s="100" t="s">
        <v>33</v>
      </c>
      <c r="C9" s="8">
        <v>5</v>
      </c>
      <c r="D9" s="292"/>
      <c r="E9" s="280"/>
      <c r="F9" s="293"/>
      <c r="G9" s="16"/>
      <c r="H9" s="269"/>
      <c r="I9" s="105"/>
      <c r="J9" s="95"/>
      <c r="K9" s="49"/>
      <c r="L9" s="2"/>
      <c r="M9" s="2"/>
      <c r="N9" s="271"/>
      <c r="O9" s="98"/>
      <c r="P9" s="2"/>
      <c r="Q9" s="3"/>
    </row>
    <row r="10" spans="1:17" ht="15.75" customHeight="1" thickBot="1" x14ac:dyDescent="0.3">
      <c r="A10" s="275"/>
      <c r="B10" s="100" t="s">
        <v>34</v>
      </c>
      <c r="C10" s="8">
        <v>5</v>
      </c>
      <c r="D10" s="274" t="s">
        <v>77</v>
      </c>
      <c r="E10" s="280"/>
      <c r="F10" s="293"/>
      <c r="G10" s="16"/>
      <c r="H10" s="267" t="s">
        <v>78</v>
      </c>
      <c r="I10" s="105"/>
      <c r="J10" s="95"/>
      <c r="K10" s="41"/>
      <c r="L10" s="2"/>
      <c r="M10" s="2"/>
      <c r="N10" s="270" t="s">
        <v>79</v>
      </c>
      <c r="O10" s="97"/>
      <c r="P10" s="2"/>
      <c r="Q10" s="3"/>
    </row>
    <row r="11" spans="1:17" ht="15.75" customHeight="1" thickBot="1" x14ac:dyDescent="0.3">
      <c r="A11" s="275"/>
      <c r="B11" s="100">
        <v>5</v>
      </c>
      <c r="C11" s="8">
        <v>6</v>
      </c>
      <c r="D11" s="275"/>
      <c r="E11" s="280"/>
      <c r="F11" s="293"/>
      <c r="G11" s="16"/>
      <c r="H11" s="268"/>
      <c r="I11" s="105"/>
      <c r="J11" s="95"/>
      <c r="K11" s="41"/>
      <c r="L11" s="2"/>
      <c r="M11" s="2"/>
      <c r="N11" s="271"/>
      <c r="O11" s="98"/>
      <c r="P11" s="2"/>
      <c r="Q11" s="3"/>
    </row>
    <row r="12" spans="1:17" ht="38.25" customHeight="1" thickBot="1" x14ac:dyDescent="0.3">
      <c r="A12" s="276"/>
      <c r="B12" s="100">
        <v>6</v>
      </c>
      <c r="C12" s="8">
        <v>6</v>
      </c>
      <c r="D12" s="275"/>
      <c r="E12" s="281"/>
      <c r="F12" s="293"/>
      <c r="G12" s="16"/>
      <c r="H12" s="269"/>
      <c r="I12" s="105"/>
      <c r="J12" s="95"/>
      <c r="K12" s="42"/>
      <c r="L12" s="2"/>
      <c r="M12" s="2"/>
      <c r="N12" s="272"/>
      <c r="O12" s="99"/>
      <c r="P12" s="2"/>
      <c r="Q12" s="3"/>
    </row>
    <row r="13" spans="1:17" ht="15.75" customHeight="1" thickBot="1" x14ac:dyDescent="0.3">
      <c r="A13" s="90"/>
      <c r="B13" s="102" t="s">
        <v>32</v>
      </c>
      <c r="C13" s="101">
        <f>SUM(C8:C12)</f>
        <v>29</v>
      </c>
      <c r="D13" s="276"/>
      <c r="E13" s="12">
        <v>2000</v>
      </c>
      <c r="F13" s="294"/>
      <c r="G13" s="16"/>
      <c r="H13" s="103">
        <v>5800</v>
      </c>
      <c r="I13" s="107">
        <v>1000</v>
      </c>
      <c r="J13" s="95"/>
      <c r="K13" s="22">
        <v>27800</v>
      </c>
      <c r="L13" s="2"/>
      <c r="M13" s="2"/>
      <c r="N13" s="11">
        <v>420000</v>
      </c>
      <c r="O13" s="11"/>
      <c r="P13" s="24">
        <f>SUM(E13,H13,I13,J13,K13,N13)</f>
        <v>456600</v>
      </c>
      <c r="Q13" s="3">
        <v>24248</v>
      </c>
    </row>
    <row r="14" spans="1:17" ht="15.75" customHeight="1" thickBot="1" x14ac:dyDescent="0.3">
      <c r="A14" s="273" t="s">
        <v>26</v>
      </c>
      <c r="B14" s="100">
        <v>7</v>
      </c>
      <c r="C14" s="8">
        <v>4</v>
      </c>
      <c r="D14" s="274" t="s">
        <v>69</v>
      </c>
      <c r="E14" s="277" t="s">
        <v>59</v>
      </c>
      <c r="F14" s="264" t="s">
        <v>60</v>
      </c>
      <c r="G14" s="16"/>
      <c r="H14" s="267" t="s">
        <v>57</v>
      </c>
      <c r="I14" s="105"/>
      <c r="J14" s="53"/>
      <c r="L14" s="2"/>
      <c r="M14" s="2"/>
      <c r="N14" s="270" t="s">
        <v>52</v>
      </c>
      <c r="O14" s="97"/>
      <c r="P14" s="2"/>
      <c r="Q14" s="3"/>
    </row>
    <row r="15" spans="1:17" ht="15.75" customHeight="1" thickBot="1" x14ac:dyDescent="0.3">
      <c r="A15" s="273"/>
      <c r="B15" s="100">
        <v>8</v>
      </c>
      <c r="C15" s="8">
        <v>6</v>
      </c>
      <c r="D15" s="275"/>
      <c r="E15" s="277"/>
      <c r="F15" s="265"/>
      <c r="G15" s="16"/>
      <c r="H15" s="268"/>
      <c r="I15" s="105"/>
      <c r="J15" s="95"/>
      <c r="K15" s="47"/>
      <c r="L15" s="2"/>
      <c r="M15" s="2"/>
      <c r="N15" s="271"/>
      <c r="O15" s="98"/>
      <c r="P15" s="2"/>
      <c r="Q15" s="3"/>
    </row>
    <row r="16" spans="1:17" ht="38.25" customHeight="1" thickBot="1" x14ac:dyDescent="0.3">
      <c r="A16" s="273"/>
      <c r="B16" s="100">
        <v>9</v>
      </c>
      <c r="C16" s="8">
        <v>3</v>
      </c>
      <c r="D16" s="275"/>
      <c r="E16" s="277"/>
      <c r="F16" s="266"/>
      <c r="G16" s="16"/>
      <c r="H16" s="269"/>
      <c r="I16" s="105"/>
      <c r="J16" s="95"/>
      <c r="K16" s="41"/>
      <c r="L16" s="2"/>
      <c r="M16" s="2"/>
      <c r="N16" s="272"/>
      <c r="O16" s="99"/>
      <c r="P16" s="2"/>
      <c r="Q16" s="3"/>
    </row>
    <row r="17" spans="1:17" ht="15.75" customHeight="1" thickBot="1" x14ac:dyDescent="0.3">
      <c r="A17" s="89"/>
      <c r="B17" s="102" t="s">
        <v>32</v>
      </c>
      <c r="C17" s="101">
        <f>SUM(C14:C16)</f>
        <v>13</v>
      </c>
      <c r="D17" s="276"/>
      <c r="E17" s="18">
        <v>4000</v>
      </c>
      <c r="F17" s="3">
        <v>55200</v>
      </c>
      <c r="G17" s="16"/>
      <c r="H17" s="20">
        <v>3120</v>
      </c>
      <c r="I17" s="105"/>
      <c r="J17" s="95"/>
      <c r="K17" s="43">
        <v>10000</v>
      </c>
      <c r="L17" s="2"/>
      <c r="M17" s="2"/>
      <c r="N17" s="10" t="s">
        <v>54</v>
      </c>
      <c r="O17" s="10"/>
      <c r="P17" s="24">
        <v>215120</v>
      </c>
      <c r="Q17" s="3">
        <v>21512</v>
      </c>
    </row>
    <row r="18" spans="1:17" ht="15.75" customHeight="1" thickBot="1" x14ac:dyDescent="0.3">
      <c r="A18" s="273" t="s">
        <v>35</v>
      </c>
      <c r="B18" s="100">
        <v>10</v>
      </c>
      <c r="C18" s="8">
        <v>5</v>
      </c>
      <c r="D18" s="282" t="s">
        <v>68</v>
      </c>
      <c r="E18" s="283">
        <f t="shared" ref="E18" si="0">SUM(E17)</f>
        <v>4000</v>
      </c>
      <c r="F18" s="264" t="s">
        <v>60</v>
      </c>
      <c r="G18" s="16"/>
      <c r="H18" s="286" t="s">
        <v>58</v>
      </c>
      <c r="I18" s="105"/>
      <c r="J18" s="53"/>
      <c r="L18" s="2"/>
      <c r="M18" s="2"/>
      <c r="N18" s="264" t="s">
        <v>53</v>
      </c>
      <c r="O18" s="91"/>
      <c r="P18" s="2"/>
      <c r="Q18" s="3"/>
    </row>
    <row r="19" spans="1:17" ht="15.75" customHeight="1" thickBot="1" x14ac:dyDescent="0.3">
      <c r="A19" s="273"/>
      <c r="B19" s="100">
        <v>11</v>
      </c>
      <c r="C19" s="8">
        <v>4</v>
      </c>
      <c r="D19" s="282"/>
      <c r="E19" s="284"/>
      <c r="F19" s="265"/>
      <c r="G19" s="16"/>
      <c r="H19" s="287"/>
      <c r="I19" s="105"/>
      <c r="J19" s="95"/>
      <c r="K19" s="44"/>
      <c r="L19" s="2"/>
      <c r="M19" s="2"/>
      <c r="N19" s="265"/>
      <c r="O19" s="92"/>
      <c r="P19" s="2"/>
      <c r="Q19" s="3"/>
    </row>
    <row r="20" spans="1:17" ht="15.75" customHeight="1" thickBot="1" x14ac:dyDescent="0.3">
      <c r="A20" s="273"/>
      <c r="B20" s="100">
        <v>12</v>
      </c>
      <c r="C20" s="8">
        <v>4</v>
      </c>
      <c r="D20" s="282"/>
      <c r="E20" s="284"/>
      <c r="F20" s="265"/>
      <c r="G20" s="16"/>
      <c r="H20" s="287"/>
      <c r="I20" s="105"/>
      <c r="J20" s="95"/>
      <c r="K20" s="44"/>
      <c r="L20" s="2"/>
      <c r="M20" s="2"/>
      <c r="N20" s="265"/>
      <c r="O20" s="92"/>
      <c r="P20" s="2"/>
      <c r="Q20" s="3"/>
    </row>
    <row r="21" spans="1:17" ht="15.75" customHeight="1" thickBot="1" x14ac:dyDescent="0.3">
      <c r="A21" s="273"/>
      <c r="B21" s="100">
        <v>13</v>
      </c>
      <c r="C21" s="8">
        <v>5</v>
      </c>
      <c r="D21" s="282"/>
      <c r="E21" s="284"/>
      <c r="F21" s="265"/>
      <c r="G21" s="16"/>
      <c r="H21" s="287"/>
      <c r="I21" s="105"/>
      <c r="J21" s="95"/>
      <c r="K21" s="44"/>
      <c r="L21" s="2"/>
      <c r="M21" s="2"/>
      <c r="N21" s="265"/>
      <c r="O21" s="92"/>
      <c r="P21" s="2"/>
      <c r="Q21" s="3"/>
    </row>
    <row r="22" spans="1:17" ht="15.75" customHeight="1" thickBot="1" x14ac:dyDescent="0.3">
      <c r="A22" s="2"/>
      <c r="B22" s="8" t="s">
        <v>36</v>
      </c>
      <c r="C22" s="8"/>
      <c r="D22" s="282"/>
      <c r="E22" s="285"/>
      <c r="F22" s="266"/>
      <c r="G22" s="16"/>
      <c r="H22" s="288"/>
      <c r="I22" s="105"/>
      <c r="J22" s="95"/>
      <c r="K22" s="45"/>
      <c r="L22" s="2"/>
      <c r="M22" s="2"/>
      <c r="N22" s="266"/>
      <c r="O22" s="93"/>
      <c r="P22" s="2"/>
      <c r="Q22" s="3"/>
    </row>
    <row r="23" spans="1:17" ht="19.5" thickBot="1" x14ac:dyDescent="0.3">
      <c r="A23" s="2"/>
      <c r="B23" s="101" t="s">
        <v>37</v>
      </c>
      <c r="C23" s="101">
        <f>SUM(C18:C22)</f>
        <v>18</v>
      </c>
      <c r="D23" s="10"/>
      <c r="E23" s="18">
        <v>4000</v>
      </c>
      <c r="F23" s="3">
        <v>55200</v>
      </c>
      <c r="G23" s="16"/>
      <c r="H23" s="21">
        <v>4320</v>
      </c>
      <c r="I23" s="106"/>
      <c r="J23" s="96"/>
      <c r="K23" s="50">
        <v>10000</v>
      </c>
      <c r="L23" s="2"/>
      <c r="M23" s="2"/>
      <c r="N23" s="13">
        <v>184800</v>
      </c>
      <c r="O23" s="13"/>
      <c r="P23" s="24">
        <f>SUM(E23:N23)</f>
        <v>258320</v>
      </c>
      <c r="Q23" s="3">
        <v>25832</v>
      </c>
    </row>
    <row r="24" spans="1:17" ht="15.75" thickBot="1" x14ac:dyDescent="0.3">
      <c r="A24" s="2"/>
      <c r="B24" s="8"/>
      <c r="C24" s="8"/>
      <c r="D24" s="10"/>
      <c r="E24" s="2"/>
      <c r="F24" s="2"/>
      <c r="G24" s="17"/>
      <c r="H24" s="14"/>
      <c r="I24" s="2"/>
      <c r="J24" s="2"/>
      <c r="K24" s="2"/>
      <c r="L24" s="2"/>
      <c r="M24" s="2"/>
      <c r="N24" s="10"/>
      <c r="O24" s="10"/>
      <c r="P24" s="2"/>
      <c r="Q24" s="3"/>
    </row>
    <row r="25" spans="1:17" ht="52.5" thickBot="1" x14ac:dyDescent="0.3">
      <c r="A25" s="52" t="s">
        <v>62</v>
      </c>
      <c r="B25" s="9"/>
      <c r="C25" s="8">
        <v>0</v>
      </c>
      <c r="D25" s="4" t="s">
        <v>70</v>
      </c>
      <c r="E25" s="2">
        <v>0</v>
      </c>
      <c r="F25" s="2">
        <v>0</v>
      </c>
      <c r="G25" s="2">
        <v>0</v>
      </c>
      <c r="H25" s="19">
        <v>6500</v>
      </c>
      <c r="I25" s="2"/>
      <c r="J25" s="3">
        <v>100000</v>
      </c>
      <c r="K25" s="3">
        <v>5000</v>
      </c>
      <c r="L25" s="2"/>
      <c r="M25" s="3">
        <v>7000</v>
      </c>
      <c r="N25" s="13">
        <v>175000</v>
      </c>
      <c r="O25" s="13"/>
      <c r="P25" s="23">
        <f>SUM(H25:N25)</f>
        <v>293500</v>
      </c>
      <c r="Q25" s="3">
        <v>29350</v>
      </c>
    </row>
    <row r="26" spans="1:17" ht="15.75" thickBot="1" x14ac:dyDescent="0.3">
      <c r="A26" s="54" t="s">
        <v>64</v>
      </c>
      <c r="B26" s="8"/>
      <c r="C26" s="8"/>
      <c r="D26" s="10"/>
      <c r="E26" s="2"/>
      <c r="F26" s="2"/>
      <c r="G26" s="17"/>
      <c r="H26" s="14"/>
      <c r="I26" s="2"/>
      <c r="J26" s="2"/>
      <c r="K26" s="2"/>
      <c r="L26" s="2"/>
      <c r="M26" s="2"/>
      <c r="N26" s="10"/>
      <c r="O26" s="13">
        <v>200000</v>
      </c>
      <c r="P26" s="3">
        <v>200000</v>
      </c>
      <c r="Q26" s="3">
        <v>20000</v>
      </c>
    </row>
    <row r="27" spans="1:17" ht="15.75" thickBot="1" x14ac:dyDescent="0.3">
      <c r="A27" s="2"/>
      <c r="B27" s="8"/>
      <c r="C27" s="8"/>
      <c r="D27" s="10"/>
      <c r="E27" s="2"/>
      <c r="F27" s="2"/>
      <c r="G27" s="17"/>
      <c r="H27" s="14"/>
      <c r="I27" s="2"/>
      <c r="J27" s="2"/>
      <c r="K27" s="2"/>
      <c r="L27" s="2"/>
      <c r="M27" s="2"/>
      <c r="N27" s="10"/>
      <c r="O27" s="10"/>
      <c r="P27" s="2"/>
      <c r="Q27" s="3"/>
    </row>
    <row r="28" spans="1:17" ht="15.75" thickBot="1" x14ac:dyDescent="0.3">
      <c r="A28" s="54" t="s">
        <v>67</v>
      </c>
      <c r="B28" s="8"/>
      <c r="C28" s="8"/>
      <c r="D28" s="9"/>
      <c r="E28" s="23">
        <v>22800</v>
      </c>
      <c r="F28" s="24">
        <f>SUM(F13:F26)</f>
        <v>110400</v>
      </c>
      <c r="G28" s="2"/>
      <c r="H28" s="25">
        <f>SUM(H7:H26)</f>
        <v>23340</v>
      </c>
      <c r="I28" s="3">
        <v>8900</v>
      </c>
      <c r="J28" s="3">
        <v>100000</v>
      </c>
      <c r="K28" s="23">
        <f>SUM(K7:K26)</f>
        <v>62800</v>
      </c>
      <c r="L28" s="2"/>
      <c r="M28" s="3">
        <v>7000</v>
      </c>
      <c r="N28" s="11">
        <f>SUM(N7:N27)</f>
        <v>939800</v>
      </c>
      <c r="O28" s="11">
        <v>200000</v>
      </c>
      <c r="P28" s="23">
        <f>SUM(P7:P26)</f>
        <v>1608460</v>
      </c>
      <c r="Q28" s="3">
        <f>SUM(Q7:Q26)</f>
        <v>139182</v>
      </c>
    </row>
    <row r="29" spans="1:17" ht="15.75" thickBot="1" x14ac:dyDescent="0.3">
      <c r="A29" s="2"/>
      <c r="B29" s="8"/>
      <c r="C29" s="8"/>
      <c r="D29" s="10"/>
      <c r="E29" s="2"/>
      <c r="F29" s="2"/>
      <c r="G29" s="2"/>
      <c r="H29" s="8"/>
      <c r="I29" s="2"/>
      <c r="J29" s="2"/>
      <c r="K29" s="2"/>
      <c r="L29" s="2"/>
      <c r="M29" s="2"/>
      <c r="N29" s="10"/>
      <c r="O29" s="10"/>
      <c r="P29" s="2"/>
      <c r="Q29" s="2"/>
    </row>
    <row r="30" spans="1:17" ht="15.75" thickBot="1" x14ac:dyDescent="0.3">
      <c r="A30" s="52" t="s">
        <v>66</v>
      </c>
      <c r="B30" s="8"/>
      <c r="C30" s="8"/>
      <c r="D30" s="10"/>
      <c r="E30" s="2"/>
      <c r="F30" s="2"/>
      <c r="G30" s="17"/>
      <c r="H30" s="21">
        <v>10000</v>
      </c>
      <c r="I30" s="3">
        <v>35876</v>
      </c>
      <c r="J30" s="2"/>
      <c r="K30" s="2"/>
      <c r="L30" s="2"/>
      <c r="M30" s="2"/>
      <c r="N30" s="13">
        <v>180000</v>
      </c>
      <c r="O30" s="10"/>
      <c r="P30" s="23">
        <f>SUM(H30:O30)</f>
        <v>225876</v>
      </c>
      <c r="Q30" s="3"/>
    </row>
    <row r="31" spans="1:17" ht="15.75" thickBot="1" x14ac:dyDescent="0.3"/>
    <row r="32" spans="1:17" ht="15.75" thickBot="1" x14ac:dyDescent="0.3">
      <c r="A32" s="2"/>
      <c r="B32" s="8"/>
      <c r="C32" s="2"/>
      <c r="D32" s="10"/>
      <c r="E32" s="2"/>
      <c r="F32" s="2"/>
      <c r="G32" s="2"/>
      <c r="H32" s="8"/>
      <c r="I32" s="2"/>
      <c r="J32" s="2"/>
      <c r="K32" s="2"/>
      <c r="L32" s="2"/>
      <c r="M32" s="2"/>
      <c r="N32" s="10"/>
      <c r="O32" s="10"/>
      <c r="P32" s="23">
        <f>SUM(P28:P31)</f>
        <v>1834336</v>
      </c>
      <c r="Q32" s="23"/>
    </row>
    <row r="33" spans="1:17" ht="15.75" thickBot="1" x14ac:dyDescent="0.3">
      <c r="A33" s="2"/>
      <c r="B33" s="8"/>
      <c r="C33" s="2"/>
      <c r="D33" s="10"/>
      <c r="E33" s="2"/>
      <c r="F33" s="2"/>
      <c r="G33" s="2"/>
      <c r="H33" s="8"/>
      <c r="I33" s="2"/>
      <c r="J33" s="2"/>
      <c r="K33" s="2"/>
      <c r="L33" s="2"/>
      <c r="M33" s="2"/>
      <c r="N33" s="10"/>
      <c r="O33" s="10"/>
      <c r="P33" s="2"/>
      <c r="Q33" s="2"/>
    </row>
    <row r="34" spans="1:17" ht="15.75" thickBot="1" x14ac:dyDescent="0.3">
      <c r="A34" s="2"/>
      <c r="B34" s="8"/>
      <c r="C34" s="2"/>
      <c r="D34" s="10"/>
      <c r="E34" s="2"/>
      <c r="F34" s="2"/>
      <c r="G34" s="2"/>
      <c r="H34" s="8"/>
      <c r="I34" s="2"/>
      <c r="J34" s="2"/>
      <c r="K34" s="2"/>
      <c r="L34" s="2"/>
      <c r="M34" s="2"/>
      <c r="N34" s="10"/>
      <c r="O34" s="10"/>
      <c r="P34" s="2"/>
      <c r="Q34" s="2"/>
    </row>
    <row r="35" spans="1:17" ht="15.75" thickBot="1" x14ac:dyDescent="0.3">
      <c r="A35" s="2"/>
      <c r="B35" s="8"/>
      <c r="C35" s="2"/>
      <c r="D35" s="10"/>
      <c r="E35" s="2"/>
      <c r="F35" s="2"/>
      <c r="G35" s="2"/>
      <c r="H35" s="8"/>
      <c r="I35" s="2"/>
      <c r="J35" s="2"/>
      <c r="K35" s="2"/>
      <c r="L35" s="2"/>
      <c r="M35" s="2"/>
      <c r="N35" s="10"/>
      <c r="O35" s="10"/>
      <c r="P35" s="2"/>
      <c r="Q35" s="2"/>
    </row>
    <row r="36" spans="1:17" ht="15.75" thickBot="1" x14ac:dyDescent="0.3">
      <c r="A36" s="2"/>
      <c r="B36" s="8"/>
      <c r="C36" s="2"/>
      <c r="D36" s="10"/>
      <c r="E36" s="2"/>
      <c r="F36" s="2"/>
      <c r="G36" s="2"/>
      <c r="H36" s="8"/>
      <c r="I36" s="2"/>
      <c r="J36" s="2"/>
      <c r="K36" s="2"/>
      <c r="L36" s="2"/>
      <c r="M36" s="2"/>
      <c r="N36" s="10"/>
      <c r="O36" s="10"/>
      <c r="P36" s="2"/>
      <c r="Q36" s="2"/>
    </row>
    <row r="37" spans="1:17" ht="15.75" thickBot="1" x14ac:dyDescent="0.3">
      <c r="A37" s="2"/>
      <c r="B37" s="8"/>
      <c r="C37" s="2"/>
      <c r="D37" s="10"/>
      <c r="E37" s="2"/>
      <c r="F37" s="2"/>
      <c r="G37" s="2"/>
      <c r="H37" s="8"/>
      <c r="I37" s="2"/>
      <c r="J37" s="2"/>
      <c r="K37" s="2"/>
      <c r="L37" s="2"/>
      <c r="M37" s="2"/>
      <c r="N37" s="10"/>
      <c r="O37" s="10"/>
      <c r="P37" s="2"/>
      <c r="Q37" s="2"/>
    </row>
    <row r="38" spans="1:17" ht="15.75" thickBot="1" x14ac:dyDescent="0.3">
      <c r="A38" s="2"/>
      <c r="B38" s="8"/>
      <c r="C38" s="2"/>
      <c r="D38" s="10"/>
      <c r="E38" s="2"/>
      <c r="F38" s="2"/>
      <c r="G38" s="2"/>
      <c r="H38" s="8"/>
      <c r="I38" s="2"/>
      <c r="J38" s="2"/>
      <c r="K38" s="2"/>
      <c r="L38" s="2"/>
      <c r="M38" s="2"/>
      <c r="N38" s="10"/>
      <c r="O38" s="10"/>
      <c r="P38" s="2"/>
      <c r="Q38" s="2"/>
    </row>
    <row r="39" spans="1:17" ht="15.75" thickBot="1" x14ac:dyDescent="0.3">
      <c r="A39" s="2"/>
      <c r="B39" s="8"/>
      <c r="C39" s="2"/>
      <c r="D39" s="10"/>
      <c r="E39" s="2"/>
      <c r="F39" s="2"/>
      <c r="G39" s="2"/>
      <c r="H39" s="8"/>
      <c r="I39" s="2"/>
      <c r="J39" s="2"/>
      <c r="K39" s="2"/>
      <c r="L39" s="2"/>
      <c r="M39" s="2"/>
      <c r="N39" s="10"/>
      <c r="O39" s="10"/>
      <c r="P39" s="2"/>
      <c r="Q39" s="2"/>
    </row>
    <row r="40" spans="1:17" ht="15.75" thickBot="1" x14ac:dyDescent="0.3">
      <c r="A40" s="2"/>
      <c r="B40" s="8"/>
      <c r="C40" s="2"/>
      <c r="D40" s="10"/>
      <c r="E40" s="2"/>
      <c r="F40" s="2"/>
      <c r="G40" s="2"/>
      <c r="H40" s="8"/>
      <c r="I40" s="2"/>
      <c r="J40" s="2"/>
      <c r="K40" s="2"/>
      <c r="L40" s="2"/>
      <c r="M40" s="2"/>
      <c r="N40" s="10"/>
      <c r="O40" s="10"/>
      <c r="P40" s="2"/>
      <c r="Q40" s="2"/>
    </row>
    <row r="41" spans="1:17" ht="15.75" thickBot="1" x14ac:dyDescent="0.3">
      <c r="A41" s="2"/>
      <c r="B41" s="8"/>
      <c r="C41" s="2"/>
      <c r="D41" s="10"/>
      <c r="E41" s="2"/>
      <c r="F41" s="2"/>
      <c r="G41" s="2"/>
      <c r="H41" s="8"/>
      <c r="I41" s="2"/>
      <c r="J41" s="2"/>
      <c r="K41" s="2"/>
      <c r="L41" s="2"/>
      <c r="M41" s="2"/>
      <c r="N41" s="10"/>
      <c r="O41" s="10"/>
      <c r="P41" s="2"/>
      <c r="Q41" s="2"/>
    </row>
    <row r="42" spans="1:17" ht="15.75" thickBot="1" x14ac:dyDescent="0.3">
      <c r="A42" s="2"/>
      <c r="B42" s="8"/>
      <c r="C42" s="2"/>
      <c r="D42" s="10"/>
      <c r="E42" s="2"/>
      <c r="F42" s="2"/>
      <c r="G42" s="2"/>
      <c r="H42" s="8"/>
      <c r="I42" s="2"/>
      <c r="J42" s="2"/>
      <c r="K42" s="2"/>
      <c r="L42" s="2"/>
      <c r="M42" s="2"/>
      <c r="N42" s="10"/>
      <c r="O42" s="10"/>
      <c r="P42" s="2"/>
      <c r="Q42" s="2"/>
    </row>
    <row r="43" spans="1:17" ht="15.75" thickBot="1" x14ac:dyDescent="0.3">
      <c r="A43" s="2"/>
      <c r="B43" s="8"/>
      <c r="C43" s="2"/>
      <c r="D43" s="10"/>
      <c r="E43" s="2"/>
      <c r="F43" s="2"/>
      <c r="G43" s="2"/>
      <c r="H43" s="8"/>
      <c r="I43" s="2"/>
      <c r="J43" s="2"/>
      <c r="K43" s="2"/>
      <c r="L43" s="2"/>
      <c r="M43" s="2"/>
      <c r="N43" s="10"/>
      <c r="O43" s="10"/>
      <c r="P43" s="2"/>
      <c r="Q43" s="2"/>
    </row>
  </sheetData>
  <mergeCells count="27">
    <mergeCell ref="E1:F1"/>
    <mergeCell ref="A4:A6"/>
    <mergeCell ref="D4:D7"/>
    <mergeCell ref="E4:E6"/>
    <mergeCell ref="H4:H6"/>
    <mergeCell ref="N4:N6"/>
    <mergeCell ref="D8:D9"/>
    <mergeCell ref="H8:H9"/>
    <mergeCell ref="N8:N9"/>
    <mergeCell ref="F8:F13"/>
    <mergeCell ref="D10:D13"/>
    <mergeCell ref="N18:N22"/>
    <mergeCell ref="H10:H12"/>
    <mergeCell ref="N10:N12"/>
    <mergeCell ref="A14:A16"/>
    <mergeCell ref="D14:D17"/>
    <mergeCell ref="E14:E16"/>
    <mergeCell ref="F14:F16"/>
    <mergeCell ref="H14:H16"/>
    <mergeCell ref="N14:N16"/>
    <mergeCell ref="A8:A12"/>
    <mergeCell ref="E8:E12"/>
    <mergeCell ref="A18:A21"/>
    <mergeCell ref="D18:D22"/>
    <mergeCell ref="E18:E22"/>
    <mergeCell ref="F18:F22"/>
    <mergeCell ref="H18:H22"/>
  </mergeCells>
  <printOptions horizontalCentered="1"/>
  <pageMargins left="0.7" right="0.7" top="1" bottom="0.25" header="0.3" footer="0.3"/>
  <pageSetup paperSize="9" scale="62" orientation="landscape" r:id="rId1"/>
  <headerFooter>
    <oddHeader>&amp;L&amp;"-,Italic"Itemized Expenses for PPMP
Performance Monitoring Division
FY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PPMP Template</vt:lpstr>
      <vt:lpstr>PPMP Sample 1</vt:lpstr>
      <vt:lpstr> PPMP Sample 2</vt:lpstr>
      <vt:lpstr>Updated Budget -PMD as of 10-1</vt:lpstr>
      <vt:lpstr>'PPMP Sample 1'!Print_Area</vt:lpstr>
      <vt:lpstr>'PPMP Template'!Print_Area</vt:lpstr>
      <vt:lpstr>' PPMP Sample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samsung</cp:lastModifiedBy>
  <cp:lastPrinted>2020-03-09T02:49:56Z</cp:lastPrinted>
  <dcterms:created xsi:type="dcterms:W3CDTF">2012-03-27T07:03:25Z</dcterms:created>
  <dcterms:modified xsi:type="dcterms:W3CDTF">2021-01-11T02:30:52Z</dcterms:modified>
</cp:coreProperties>
</file>